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0115" windowHeight="7500" activeTab="5"/>
  </bookViews>
  <sheets>
    <sheet name="9.5.2020" sheetId="1" r:id="rId1"/>
    <sheet name="24.5.2020" sheetId="2" r:id="rId2"/>
    <sheet name="21.6.2020" sheetId="4" r:id="rId3"/>
    <sheet name="12.9.2020" sheetId="5" r:id="rId4"/>
    <sheet name="3.10.2020" sheetId="6" r:id="rId5"/>
    <sheet name="17.10.2020" sheetId="7" r:id="rId6"/>
  </sheets>
  <calcPr calcId="125725"/>
</workbook>
</file>

<file path=xl/calcChain.xml><?xml version="1.0" encoding="utf-8"?>
<calcChain xmlns="http://schemas.openxmlformats.org/spreadsheetml/2006/main">
  <c r="I40" i="7"/>
  <c r="H40"/>
  <c r="L40" s="1"/>
  <c r="G40"/>
  <c r="J40" s="1"/>
  <c r="I39"/>
  <c r="H39"/>
  <c r="L39" s="1"/>
  <c r="G39"/>
  <c r="J39" s="1"/>
  <c r="I38"/>
  <c r="H38"/>
  <c r="L38" s="1"/>
  <c r="G38"/>
  <c r="J38" s="1"/>
  <c r="I37"/>
  <c r="H37"/>
  <c r="L37" s="1"/>
  <c r="G37"/>
  <c r="J37" s="1"/>
  <c r="I36"/>
  <c r="H36"/>
  <c r="L36" s="1"/>
  <c r="G36"/>
  <c r="J36" s="1"/>
  <c r="I35"/>
  <c r="H35"/>
  <c r="L35" s="1"/>
  <c r="G35"/>
  <c r="J35" s="1"/>
  <c r="I34"/>
  <c r="H34"/>
  <c r="L34" s="1"/>
  <c r="G34"/>
  <c r="J34" s="1"/>
  <c r="I33"/>
  <c r="H33"/>
  <c r="L33" s="1"/>
  <c r="G33"/>
  <c r="J33" s="1"/>
  <c r="I32"/>
  <c r="H32"/>
  <c r="L32" s="1"/>
  <c r="G32"/>
  <c r="J32" s="1"/>
  <c r="I31"/>
  <c r="H31"/>
  <c r="L31" s="1"/>
  <c r="G31"/>
  <c r="J31" s="1"/>
  <c r="I30"/>
  <c r="H30"/>
  <c r="L30" s="1"/>
  <c r="G30"/>
  <c r="J30" s="1"/>
  <c r="I29"/>
  <c r="H29"/>
  <c r="L29" s="1"/>
  <c r="G29"/>
  <c r="J29" s="1"/>
  <c r="I28"/>
  <c r="H28"/>
  <c r="L28" s="1"/>
  <c r="G28"/>
  <c r="J28" s="1"/>
  <c r="I27"/>
  <c r="H27"/>
  <c r="L27" s="1"/>
  <c r="G27"/>
  <c r="J27" s="1"/>
  <c r="I26"/>
  <c r="H26"/>
  <c r="L26" s="1"/>
  <c r="G26"/>
  <c r="J26" s="1"/>
  <c r="L25"/>
  <c r="K25"/>
  <c r="J25"/>
  <c r="D20"/>
  <c r="I25" s="1"/>
  <c r="H25"/>
  <c r="D4"/>
  <c r="G25"/>
  <c r="D4" i="6"/>
  <c r="H16" i="7"/>
  <c r="L16" s="1"/>
  <c r="G16"/>
  <c r="H15"/>
  <c r="L15" s="1"/>
  <c r="G15"/>
  <c r="H14"/>
  <c r="L14" s="1"/>
  <c r="G14"/>
  <c r="H13"/>
  <c r="L13" s="1"/>
  <c r="G13"/>
  <c r="H12"/>
  <c r="L12" s="1"/>
  <c r="G12"/>
  <c r="H11"/>
  <c r="L11" s="1"/>
  <c r="G11"/>
  <c r="H10"/>
  <c r="L10" s="1"/>
  <c r="G10"/>
  <c r="H9"/>
  <c r="L9" s="1"/>
  <c r="G9"/>
  <c r="I63" i="6"/>
  <c r="G62"/>
  <c r="H62"/>
  <c r="L62" s="1"/>
  <c r="G61"/>
  <c r="H61"/>
  <c r="L61" s="1"/>
  <c r="H60"/>
  <c r="L60" s="1"/>
  <c r="G60"/>
  <c r="H59"/>
  <c r="L59" s="1"/>
  <c r="G59"/>
  <c r="H58"/>
  <c r="L58" s="1"/>
  <c r="G58"/>
  <c r="H57"/>
  <c r="L57" s="1"/>
  <c r="G57"/>
  <c r="H63"/>
  <c r="L63" s="1"/>
  <c r="G63"/>
  <c r="H56"/>
  <c r="L56" s="1"/>
  <c r="G56"/>
  <c r="H55"/>
  <c r="L55" s="1"/>
  <c r="G55"/>
  <c r="H54"/>
  <c r="L54" s="1"/>
  <c r="G54"/>
  <c r="H53"/>
  <c r="L53" s="1"/>
  <c r="G53"/>
  <c r="H52"/>
  <c r="L52" s="1"/>
  <c r="G52"/>
  <c r="H51"/>
  <c r="L51" s="1"/>
  <c r="G51"/>
  <c r="H50"/>
  <c r="L50" s="1"/>
  <c r="G50"/>
  <c r="H49"/>
  <c r="L49" s="1"/>
  <c r="G49"/>
  <c r="H48"/>
  <c r="L48" s="1"/>
  <c r="G48"/>
  <c r="H47"/>
  <c r="L47" s="1"/>
  <c r="G47"/>
  <c r="H46"/>
  <c r="L46" s="1"/>
  <c r="G46"/>
  <c r="H45"/>
  <c r="L45" s="1"/>
  <c r="G45"/>
  <c r="H44"/>
  <c r="L44" s="1"/>
  <c r="G44"/>
  <c r="H43"/>
  <c r="L43" s="1"/>
  <c r="G43"/>
  <c r="H42"/>
  <c r="L42" s="1"/>
  <c r="G42"/>
  <c r="H41"/>
  <c r="L41" s="1"/>
  <c r="G41"/>
  <c r="H40"/>
  <c r="L40" s="1"/>
  <c r="G40"/>
  <c r="H39"/>
  <c r="L39" s="1"/>
  <c r="G39"/>
  <c r="H38"/>
  <c r="L38" s="1"/>
  <c r="G38"/>
  <c r="H37"/>
  <c r="L37" s="1"/>
  <c r="G37"/>
  <c r="H36"/>
  <c r="L36" s="1"/>
  <c r="G36"/>
  <c r="H35"/>
  <c r="L35" s="1"/>
  <c r="G35"/>
  <c r="H34"/>
  <c r="L34" s="1"/>
  <c r="G34"/>
  <c r="H33"/>
  <c r="L33" s="1"/>
  <c r="G33"/>
  <c r="H32"/>
  <c r="L32" s="1"/>
  <c r="G32"/>
  <c r="H31"/>
  <c r="L31" s="1"/>
  <c r="G31"/>
  <c r="H30"/>
  <c r="L30" s="1"/>
  <c r="G30"/>
  <c r="H29"/>
  <c r="L29" s="1"/>
  <c r="G29"/>
  <c r="H28"/>
  <c r="L28" s="1"/>
  <c r="G28"/>
  <c r="H27"/>
  <c r="L27" s="1"/>
  <c r="G27"/>
  <c r="H26"/>
  <c r="L26" s="1"/>
  <c r="G26"/>
  <c r="H25"/>
  <c r="L25" s="1"/>
  <c r="G25"/>
  <c r="H24"/>
  <c r="L24" s="1"/>
  <c r="G24"/>
  <c r="H23"/>
  <c r="L23" s="1"/>
  <c r="G23"/>
  <c r="H22"/>
  <c r="L22" s="1"/>
  <c r="G22"/>
  <c r="H21"/>
  <c r="L21" s="1"/>
  <c r="G21"/>
  <c r="H20"/>
  <c r="L20" s="1"/>
  <c r="G20"/>
  <c r="H19"/>
  <c r="L19" s="1"/>
  <c r="G19"/>
  <c r="H18"/>
  <c r="L18" s="1"/>
  <c r="G18"/>
  <c r="H17"/>
  <c r="L17" s="1"/>
  <c r="G17"/>
  <c r="H16"/>
  <c r="L16" s="1"/>
  <c r="G16"/>
  <c r="H15"/>
  <c r="L15" s="1"/>
  <c r="G15"/>
  <c r="H14"/>
  <c r="L14" s="1"/>
  <c r="G14"/>
  <c r="H13"/>
  <c r="L13" s="1"/>
  <c r="G13"/>
  <c r="H12"/>
  <c r="L12" s="1"/>
  <c r="G12"/>
  <c r="H11"/>
  <c r="L11" s="1"/>
  <c r="G11"/>
  <c r="H10"/>
  <c r="L10" s="1"/>
  <c r="G10"/>
  <c r="H9"/>
  <c r="L9" s="1"/>
  <c r="G9"/>
  <c r="D4" i="5"/>
  <c r="I10" s="1"/>
  <c r="L9"/>
  <c r="H9"/>
  <c r="H10"/>
  <c r="L10" s="1"/>
  <c r="G9"/>
  <c r="G10"/>
  <c r="H57"/>
  <c r="L57" s="1"/>
  <c r="G57"/>
  <c r="H56"/>
  <c r="L56" s="1"/>
  <c r="G56"/>
  <c r="H55"/>
  <c r="L55" s="1"/>
  <c r="G55"/>
  <c r="H54"/>
  <c r="L54" s="1"/>
  <c r="G54"/>
  <c r="H53"/>
  <c r="L53" s="1"/>
  <c r="G53"/>
  <c r="H52"/>
  <c r="L52" s="1"/>
  <c r="G52"/>
  <c r="H51"/>
  <c r="L51" s="1"/>
  <c r="G51"/>
  <c r="H50"/>
  <c r="L50" s="1"/>
  <c r="G50"/>
  <c r="H49"/>
  <c r="L49" s="1"/>
  <c r="G49"/>
  <c r="H48"/>
  <c r="L48" s="1"/>
  <c r="G48"/>
  <c r="H47"/>
  <c r="L47" s="1"/>
  <c r="G47"/>
  <c r="H46"/>
  <c r="L46" s="1"/>
  <c r="G46"/>
  <c r="H45"/>
  <c r="L45" s="1"/>
  <c r="G45"/>
  <c r="H44"/>
  <c r="L44" s="1"/>
  <c r="G44"/>
  <c r="H43"/>
  <c r="L43" s="1"/>
  <c r="G43"/>
  <c r="H42"/>
  <c r="L42" s="1"/>
  <c r="G42"/>
  <c r="H41"/>
  <c r="L41" s="1"/>
  <c r="G41"/>
  <c r="H40"/>
  <c r="L40" s="1"/>
  <c r="G40"/>
  <c r="H39"/>
  <c r="L39" s="1"/>
  <c r="G39"/>
  <c r="H38"/>
  <c r="L38" s="1"/>
  <c r="G38"/>
  <c r="H37"/>
  <c r="L37" s="1"/>
  <c r="G37"/>
  <c r="H36"/>
  <c r="L36" s="1"/>
  <c r="G36"/>
  <c r="H35"/>
  <c r="L35" s="1"/>
  <c r="G35"/>
  <c r="H34"/>
  <c r="L34" s="1"/>
  <c r="G34"/>
  <c r="H33"/>
  <c r="L33" s="1"/>
  <c r="G33"/>
  <c r="H32"/>
  <c r="L32" s="1"/>
  <c r="G32"/>
  <c r="H31"/>
  <c r="L31" s="1"/>
  <c r="G31"/>
  <c r="H30"/>
  <c r="L30" s="1"/>
  <c r="G30"/>
  <c r="H29"/>
  <c r="L29" s="1"/>
  <c r="G29"/>
  <c r="H28"/>
  <c r="L28" s="1"/>
  <c r="G28"/>
  <c r="H27"/>
  <c r="L27" s="1"/>
  <c r="G27"/>
  <c r="H26"/>
  <c r="L26" s="1"/>
  <c r="G26"/>
  <c r="H25"/>
  <c r="L25" s="1"/>
  <c r="G25"/>
  <c r="H24"/>
  <c r="L24" s="1"/>
  <c r="G24"/>
  <c r="H23"/>
  <c r="L23" s="1"/>
  <c r="G23"/>
  <c r="H22"/>
  <c r="L22" s="1"/>
  <c r="G22"/>
  <c r="H21"/>
  <c r="L21" s="1"/>
  <c r="G21"/>
  <c r="H20"/>
  <c r="L20" s="1"/>
  <c r="G20"/>
  <c r="H19"/>
  <c r="L19" s="1"/>
  <c r="G19"/>
  <c r="H18"/>
  <c r="L18" s="1"/>
  <c r="G18"/>
  <c r="H17"/>
  <c r="L17" s="1"/>
  <c r="G17"/>
  <c r="H16"/>
  <c r="L16" s="1"/>
  <c r="G16"/>
  <c r="H15"/>
  <c r="L15" s="1"/>
  <c r="G15"/>
  <c r="H14"/>
  <c r="L14" s="1"/>
  <c r="G14"/>
  <c r="H13"/>
  <c r="L13" s="1"/>
  <c r="G13"/>
  <c r="H12"/>
  <c r="L12" s="1"/>
  <c r="G12"/>
  <c r="H11"/>
  <c r="L11" s="1"/>
  <c r="G11"/>
  <c r="D4" i="4"/>
  <c r="D4" i="2"/>
  <c r="H90" i="4"/>
  <c r="L90" s="1"/>
  <c r="G90"/>
  <c r="H89"/>
  <c r="G89"/>
  <c r="H88"/>
  <c r="L88" s="1"/>
  <c r="G88"/>
  <c r="H87"/>
  <c r="G87"/>
  <c r="H86"/>
  <c r="L86" s="1"/>
  <c r="G86"/>
  <c r="H85"/>
  <c r="G85"/>
  <c r="H84"/>
  <c r="L84" s="1"/>
  <c r="G84"/>
  <c r="H83"/>
  <c r="G83"/>
  <c r="H82"/>
  <c r="L82" s="1"/>
  <c r="G82"/>
  <c r="H81"/>
  <c r="G81"/>
  <c r="H80"/>
  <c r="L80" s="1"/>
  <c r="G80"/>
  <c r="H79"/>
  <c r="G79"/>
  <c r="H78"/>
  <c r="L78" s="1"/>
  <c r="G78"/>
  <c r="H77"/>
  <c r="G77"/>
  <c r="H76"/>
  <c r="L76" s="1"/>
  <c r="G76"/>
  <c r="H75"/>
  <c r="G75"/>
  <c r="H74"/>
  <c r="L74" s="1"/>
  <c r="G74"/>
  <c r="H73"/>
  <c r="G73"/>
  <c r="H72"/>
  <c r="L72" s="1"/>
  <c r="G72"/>
  <c r="H71"/>
  <c r="G71"/>
  <c r="H70"/>
  <c r="L70" s="1"/>
  <c r="G70"/>
  <c r="H69"/>
  <c r="G69"/>
  <c r="H68"/>
  <c r="L68" s="1"/>
  <c r="G68"/>
  <c r="H67"/>
  <c r="G67"/>
  <c r="H66"/>
  <c r="L66" s="1"/>
  <c r="G66"/>
  <c r="H65"/>
  <c r="G65"/>
  <c r="H64"/>
  <c r="L64" s="1"/>
  <c r="G64"/>
  <c r="H63"/>
  <c r="G63"/>
  <c r="H62"/>
  <c r="L62" s="1"/>
  <c r="G62"/>
  <c r="H61"/>
  <c r="G61"/>
  <c r="H60"/>
  <c r="L60" s="1"/>
  <c r="G60"/>
  <c r="H59"/>
  <c r="G59"/>
  <c r="H58"/>
  <c r="L58" s="1"/>
  <c r="G58"/>
  <c r="H57"/>
  <c r="G57"/>
  <c r="H56"/>
  <c r="L56" s="1"/>
  <c r="G56"/>
  <c r="H55"/>
  <c r="G55"/>
  <c r="H54"/>
  <c r="L54" s="1"/>
  <c r="G54"/>
  <c r="H53"/>
  <c r="G53"/>
  <c r="H52"/>
  <c r="L52" s="1"/>
  <c r="G52"/>
  <c r="H51"/>
  <c r="G51"/>
  <c r="H50"/>
  <c r="L50" s="1"/>
  <c r="G50"/>
  <c r="H49"/>
  <c r="G49"/>
  <c r="H48"/>
  <c r="L48" s="1"/>
  <c r="G48"/>
  <c r="H47"/>
  <c r="G47"/>
  <c r="H46"/>
  <c r="L46" s="1"/>
  <c r="G46"/>
  <c r="H45"/>
  <c r="G45"/>
  <c r="H44"/>
  <c r="L44" s="1"/>
  <c r="G44"/>
  <c r="H43"/>
  <c r="G43"/>
  <c r="H42"/>
  <c r="L42" s="1"/>
  <c r="G42"/>
  <c r="H41"/>
  <c r="G41"/>
  <c r="H40"/>
  <c r="L40" s="1"/>
  <c r="G40"/>
  <c r="H39"/>
  <c r="G39"/>
  <c r="H38"/>
  <c r="L38" s="1"/>
  <c r="G38"/>
  <c r="H37"/>
  <c r="G37"/>
  <c r="H36"/>
  <c r="L36" s="1"/>
  <c r="G36"/>
  <c r="H35"/>
  <c r="G35"/>
  <c r="H34"/>
  <c r="L34" s="1"/>
  <c r="G34"/>
  <c r="H33"/>
  <c r="G33"/>
  <c r="H32"/>
  <c r="L32" s="1"/>
  <c r="G32"/>
  <c r="H31"/>
  <c r="G31"/>
  <c r="H30"/>
  <c r="L30" s="1"/>
  <c r="G30"/>
  <c r="H29"/>
  <c r="G29"/>
  <c r="H28"/>
  <c r="L28" s="1"/>
  <c r="G28"/>
  <c r="H27"/>
  <c r="G27"/>
  <c r="H26"/>
  <c r="L26" s="1"/>
  <c r="G26"/>
  <c r="H25"/>
  <c r="G25"/>
  <c r="H24"/>
  <c r="L24" s="1"/>
  <c r="G24"/>
  <c r="H23"/>
  <c r="G23"/>
  <c r="H22"/>
  <c r="L22" s="1"/>
  <c r="G22"/>
  <c r="H21"/>
  <c r="G21"/>
  <c r="H20"/>
  <c r="L20" s="1"/>
  <c r="G20"/>
  <c r="H19"/>
  <c r="G19"/>
  <c r="H18"/>
  <c r="L18" s="1"/>
  <c r="G18"/>
  <c r="H17"/>
  <c r="G17"/>
  <c r="H16"/>
  <c r="L16" s="1"/>
  <c r="G16"/>
  <c r="H15"/>
  <c r="G15"/>
  <c r="H14"/>
  <c r="L14" s="1"/>
  <c r="G14"/>
  <c r="H13"/>
  <c r="L13" s="1"/>
  <c r="G13"/>
  <c r="H12"/>
  <c r="L12" s="1"/>
  <c r="G12"/>
  <c r="H11"/>
  <c r="L11" s="1"/>
  <c r="G11"/>
  <c r="L61"/>
  <c r="L89"/>
  <c r="L87"/>
  <c r="L85"/>
  <c r="L83"/>
  <c r="L81"/>
  <c r="L79"/>
  <c r="L77"/>
  <c r="L75"/>
  <c r="L73"/>
  <c r="L71"/>
  <c r="L69"/>
  <c r="L67"/>
  <c r="L65"/>
  <c r="L63"/>
  <c r="L59"/>
  <c r="L57"/>
  <c r="L55"/>
  <c r="L53"/>
  <c r="L51"/>
  <c r="L49"/>
  <c r="L47"/>
  <c r="L45"/>
  <c r="L43"/>
  <c r="L41"/>
  <c r="L39"/>
  <c r="L37"/>
  <c r="L35"/>
  <c r="L33"/>
  <c r="L31"/>
  <c r="L29"/>
  <c r="L27"/>
  <c r="L25"/>
  <c r="L23"/>
  <c r="L21"/>
  <c r="L19"/>
  <c r="L17"/>
  <c r="L15"/>
  <c r="I89"/>
  <c r="J12" i="2"/>
  <c r="M23"/>
  <c r="I38"/>
  <c r="M38" s="1"/>
  <c r="I37"/>
  <c r="M37" s="1"/>
  <c r="I36"/>
  <c r="M36" s="1"/>
  <c r="I35"/>
  <c r="M35" s="1"/>
  <c r="I34"/>
  <c r="M34" s="1"/>
  <c r="I33"/>
  <c r="M33" s="1"/>
  <c r="I32"/>
  <c r="M32" s="1"/>
  <c r="I31"/>
  <c r="M31" s="1"/>
  <c r="I30"/>
  <c r="M30" s="1"/>
  <c r="I29"/>
  <c r="M29" s="1"/>
  <c r="I28"/>
  <c r="M28" s="1"/>
  <c r="I27"/>
  <c r="M27" s="1"/>
  <c r="I26"/>
  <c r="M26" s="1"/>
  <c r="I25"/>
  <c r="M25" s="1"/>
  <c r="I24"/>
  <c r="M24" s="1"/>
  <c r="I23"/>
  <c r="I22"/>
  <c r="M22" s="1"/>
  <c r="I21"/>
  <c r="M21" s="1"/>
  <c r="I20"/>
  <c r="M20" s="1"/>
  <c r="I19"/>
  <c r="M19" s="1"/>
  <c r="I18"/>
  <c r="M18" s="1"/>
  <c r="I17"/>
  <c r="M17" s="1"/>
  <c r="I16"/>
  <c r="M16" s="1"/>
  <c r="I15"/>
  <c r="M15" s="1"/>
  <c r="I14"/>
  <c r="M14" s="1"/>
  <c r="I13"/>
  <c r="M13" s="1"/>
  <c r="I12"/>
  <c r="M12" s="1"/>
  <c r="I11"/>
  <c r="M11" s="1"/>
  <c r="H13"/>
  <c r="H12"/>
  <c r="H11"/>
  <c r="L43" i="1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L9" s="1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D4"/>
  <c r="J42" s="1"/>
  <c r="G38" i="2"/>
  <c r="H38"/>
  <c r="G37"/>
  <c r="H37"/>
  <c r="G36"/>
  <c r="H36"/>
  <c r="G35"/>
  <c r="H35"/>
  <c r="G34"/>
  <c r="H34"/>
  <c r="G33"/>
  <c r="H33"/>
  <c r="G32"/>
  <c r="H32"/>
  <c r="G31"/>
  <c r="H31"/>
  <c r="G30"/>
  <c r="H30"/>
  <c r="G29"/>
  <c r="H29"/>
  <c r="G28"/>
  <c r="H28"/>
  <c r="G27"/>
  <c r="H27"/>
  <c r="G26"/>
  <c r="H26"/>
  <c r="G25"/>
  <c r="H25"/>
  <c r="G12"/>
  <c r="G11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G13"/>
  <c r="K40" i="7" l="1"/>
  <c r="K39"/>
  <c r="K38"/>
  <c r="K37"/>
  <c r="K36"/>
  <c r="K35"/>
  <c r="K34"/>
  <c r="K33"/>
  <c r="K32"/>
  <c r="K31"/>
  <c r="K30"/>
  <c r="K29"/>
  <c r="K28"/>
  <c r="K27"/>
  <c r="K26"/>
  <c r="I9"/>
  <c r="J9" s="1"/>
  <c r="I12"/>
  <c r="K12" s="1"/>
  <c r="I10"/>
  <c r="K10" s="1"/>
  <c r="I14"/>
  <c r="K14" s="1"/>
  <c r="I16"/>
  <c r="K16" s="1"/>
  <c r="I11"/>
  <c r="J11" s="1"/>
  <c r="I13"/>
  <c r="J13" s="1"/>
  <c r="I15"/>
  <c r="J15" s="1"/>
  <c r="K61" i="6"/>
  <c r="I61"/>
  <c r="I62"/>
  <c r="J62" s="1"/>
  <c r="J61"/>
  <c r="I57"/>
  <c r="K57" s="1"/>
  <c r="I58"/>
  <c r="I59"/>
  <c r="K59" s="1"/>
  <c r="I60"/>
  <c r="J60" s="1"/>
  <c r="J58"/>
  <c r="K58"/>
  <c r="J63"/>
  <c r="I10"/>
  <c r="J10" s="1"/>
  <c r="I12"/>
  <c r="J12" s="1"/>
  <c r="I14"/>
  <c r="J14" s="1"/>
  <c r="I16"/>
  <c r="J16" s="1"/>
  <c r="I18"/>
  <c r="J18" s="1"/>
  <c r="I20"/>
  <c r="J20" s="1"/>
  <c r="I22"/>
  <c r="J22" s="1"/>
  <c r="I24"/>
  <c r="J24" s="1"/>
  <c r="I26"/>
  <c r="J26" s="1"/>
  <c r="I28"/>
  <c r="J28" s="1"/>
  <c r="I30"/>
  <c r="J30" s="1"/>
  <c r="I32"/>
  <c r="J32" s="1"/>
  <c r="I34"/>
  <c r="J34" s="1"/>
  <c r="I36"/>
  <c r="J36" s="1"/>
  <c r="I38"/>
  <c r="J38" s="1"/>
  <c r="I40"/>
  <c r="J40" s="1"/>
  <c r="I42"/>
  <c r="J42" s="1"/>
  <c r="I44"/>
  <c r="J44" s="1"/>
  <c r="I46"/>
  <c r="J46" s="1"/>
  <c r="I48"/>
  <c r="J48" s="1"/>
  <c r="I50"/>
  <c r="J50" s="1"/>
  <c r="I52"/>
  <c r="K52" s="1"/>
  <c r="I54"/>
  <c r="K54" s="1"/>
  <c r="I56"/>
  <c r="J56" s="1"/>
  <c r="K63"/>
  <c r="I9"/>
  <c r="J9" s="1"/>
  <c r="I11"/>
  <c r="J11" s="1"/>
  <c r="I13"/>
  <c r="J13" s="1"/>
  <c r="I15"/>
  <c r="J15" s="1"/>
  <c r="I17"/>
  <c r="J17" s="1"/>
  <c r="I19"/>
  <c r="J19" s="1"/>
  <c r="I21"/>
  <c r="J21" s="1"/>
  <c r="I23"/>
  <c r="J23" s="1"/>
  <c r="I25"/>
  <c r="J25" s="1"/>
  <c r="I27"/>
  <c r="J27" s="1"/>
  <c r="I29"/>
  <c r="J29" s="1"/>
  <c r="I31"/>
  <c r="J31" s="1"/>
  <c r="I33"/>
  <c r="J33" s="1"/>
  <c r="I35"/>
  <c r="J35" s="1"/>
  <c r="I37"/>
  <c r="J37" s="1"/>
  <c r="I39"/>
  <c r="K39" s="1"/>
  <c r="I41"/>
  <c r="J41" s="1"/>
  <c r="I43"/>
  <c r="K43" s="1"/>
  <c r="I45"/>
  <c r="J45" s="1"/>
  <c r="I47"/>
  <c r="K47" s="1"/>
  <c r="I49"/>
  <c r="J49" s="1"/>
  <c r="I51"/>
  <c r="K51" s="1"/>
  <c r="I53"/>
  <c r="J53" s="1"/>
  <c r="I55"/>
  <c r="K55" s="1"/>
  <c r="I9" i="5"/>
  <c r="J9" s="1"/>
  <c r="I11"/>
  <c r="J11" s="1"/>
  <c r="I13"/>
  <c r="J13" s="1"/>
  <c r="I15"/>
  <c r="J15" s="1"/>
  <c r="I17"/>
  <c r="J17" s="1"/>
  <c r="I19"/>
  <c r="J19" s="1"/>
  <c r="I21"/>
  <c r="J21" s="1"/>
  <c r="I23"/>
  <c r="J23" s="1"/>
  <c r="I25"/>
  <c r="J25" s="1"/>
  <c r="I27"/>
  <c r="J27" s="1"/>
  <c r="I29"/>
  <c r="J29" s="1"/>
  <c r="I31"/>
  <c r="J31" s="1"/>
  <c r="I33"/>
  <c r="J33" s="1"/>
  <c r="I35"/>
  <c r="J35" s="1"/>
  <c r="I37"/>
  <c r="J37" s="1"/>
  <c r="I39"/>
  <c r="J39" s="1"/>
  <c r="I41"/>
  <c r="J41" s="1"/>
  <c r="I43"/>
  <c r="J43" s="1"/>
  <c r="I45"/>
  <c r="J45" s="1"/>
  <c r="I47"/>
  <c r="J47" s="1"/>
  <c r="I49"/>
  <c r="J49" s="1"/>
  <c r="I51"/>
  <c r="J51" s="1"/>
  <c r="I53"/>
  <c r="J53" s="1"/>
  <c r="I55"/>
  <c r="J55" s="1"/>
  <c r="I57"/>
  <c r="J57" s="1"/>
  <c r="I12"/>
  <c r="K12" s="1"/>
  <c r="I14"/>
  <c r="K14" s="1"/>
  <c r="I16"/>
  <c r="J16" s="1"/>
  <c r="I18"/>
  <c r="K18" s="1"/>
  <c r="I20"/>
  <c r="J20" s="1"/>
  <c r="I22"/>
  <c r="K22" s="1"/>
  <c r="I24"/>
  <c r="J24" s="1"/>
  <c r="I26"/>
  <c r="K26" s="1"/>
  <c r="I28"/>
  <c r="J28" s="1"/>
  <c r="I30"/>
  <c r="K30" s="1"/>
  <c r="I32"/>
  <c r="J32" s="1"/>
  <c r="I34"/>
  <c r="J34" s="1"/>
  <c r="I36"/>
  <c r="J36" s="1"/>
  <c r="I38"/>
  <c r="J38" s="1"/>
  <c r="I40"/>
  <c r="J40" s="1"/>
  <c r="I42"/>
  <c r="J42" s="1"/>
  <c r="I44"/>
  <c r="J44" s="1"/>
  <c r="I46"/>
  <c r="J46" s="1"/>
  <c r="I48"/>
  <c r="J48" s="1"/>
  <c r="I50"/>
  <c r="J50" s="1"/>
  <c r="I52"/>
  <c r="J52" s="1"/>
  <c r="I54"/>
  <c r="J54" s="1"/>
  <c r="I56"/>
  <c r="J56" s="1"/>
  <c r="I10" i="4"/>
  <c r="J10" s="1"/>
  <c r="I14"/>
  <c r="I18"/>
  <c r="I22"/>
  <c r="I26"/>
  <c r="J26" s="1"/>
  <c r="I30"/>
  <c r="I34"/>
  <c r="I38"/>
  <c r="I42"/>
  <c r="I46"/>
  <c r="I50"/>
  <c r="I54"/>
  <c r="I58"/>
  <c r="J58" s="1"/>
  <c r="I62"/>
  <c r="I66"/>
  <c r="I70"/>
  <c r="I74"/>
  <c r="K74" s="1"/>
  <c r="I78"/>
  <c r="I82"/>
  <c r="I86"/>
  <c r="I90"/>
  <c r="J90" s="1"/>
  <c r="I9"/>
  <c r="I15"/>
  <c r="I19"/>
  <c r="I23"/>
  <c r="K23" s="1"/>
  <c r="I27"/>
  <c r="I31"/>
  <c r="I35"/>
  <c r="I39"/>
  <c r="K39" s="1"/>
  <c r="I43"/>
  <c r="I47"/>
  <c r="I51"/>
  <c r="I55"/>
  <c r="J55" s="1"/>
  <c r="I59"/>
  <c r="I63"/>
  <c r="I67"/>
  <c r="I71"/>
  <c r="J71" s="1"/>
  <c r="I75"/>
  <c r="I79"/>
  <c r="I83"/>
  <c r="I87"/>
  <c r="K87" s="1"/>
  <c r="I12"/>
  <c r="I16"/>
  <c r="I20"/>
  <c r="I24"/>
  <c r="J24" s="1"/>
  <c r="I28"/>
  <c r="I32"/>
  <c r="I36"/>
  <c r="I40"/>
  <c r="J40" s="1"/>
  <c r="I44"/>
  <c r="I48"/>
  <c r="I52"/>
  <c r="I56"/>
  <c r="J56" s="1"/>
  <c r="I60"/>
  <c r="I64"/>
  <c r="I68"/>
  <c r="I72"/>
  <c r="J72" s="1"/>
  <c r="I76"/>
  <c r="I80"/>
  <c r="I84"/>
  <c r="I88"/>
  <c r="K88" s="1"/>
  <c r="I11"/>
  <c r="I13"/>
  <c r="I17"/>
  <c r="I21"/>
  <c r="K21" s="1"/>
  <c r="I25"/>
  <c r="I29"/>
  <c r="I33"/>
  <c r="I37"/>
  <c r="K37" s="1"/>
  <c r="I41"/>
  <c r="I45"/>
  <c r="I49"/>
  <c r="I53"/>
  <c r="K53" s="1"/>
  <c r="I57"/>
  <c r="I61"/>
  <c r="I65"/>
  <c r="K65" s="1"/>
  <c r="I69"/>
  <c r="J69" s="1"/>
  <c r="I73"/>
  <c r="I77"/>
  <c r="I81"/>
  <c r="I85"/>
  <c r="K61"/>
  <c r="J61"/>
  <c r="J57"/>
  <c r="J78"/>
  <c r="J70"/>
  <c r="K86"/>
  <c r="K82"/>
  <c r="J62"/>
  <c r="J66"/>
  <c r="J75"/>
  <c r="J83"/>
  <c r="K63"/>
  <c r="K67"/>
  <c r="K68"/>
  <c r="J76"/>
  <c r="K80"/>
  <c r="J84"/>
  <c r="J11"/>
  <c r="J64"/>
  <c r="K69"/>
  <c r="K73"/>
  <c r="J77"/>
  <c r="J81"/>
  <c r="K85"/>
  <c r="K89"/>
  <c r="K11"/>
  <c r="K60"/>
  <c r="J54"/>
  <c r="J79"/>
  <c r="J59"/>
  <c r="J60"/>
  <c r="K79"/>
  <c r="J86"/>
  <c r="K59"/>
  <c r="K84"/>
  <c r="J73"/>
  <c r="K62"/>
  <c r="K64"/>
  <c r="K54"/>
  <c r="K48"/>
  <c r="J52"/>
  <c r="J45"/>
  <c r="K49"/>
  <c r="K46"/>
  <c r="J50"/>
  <c r="J47"/>
  <c r="K51"/>
  <c r="J44"/>
  <c r="J13"/>
  <c r="J15"/>
  <c r="J17"/>
  <c r="J19"/>
  <c r="K25"/>
  <c r="K27"/>
  <c r="K29"/>
  <c r="K31"/>
  <c r="K33"/>
  <c r="K35"/>
  <c r="J41"/>
  <c r="J43"/>
  <c r="K44"/>
  <c r="J9"/>
  <c r="J12"/>
  <c r="J14"/>
  <c r="J16"/>
  <c r="J18"/>
  <c r="J20"/>
  <c r="J22"/>
  <c r="J28"/>
  <c r="J30"/>
  <c r="J32"/>
  <c r="J34"/>
  <c r="K36"/>
  <c r="J38"/>
  <c r="J42"/>
  <c r="K12" i="2"/>
  <c r="J9"/>
  <c r="J10"/>
  <c r="K10" s="1"/>
  <c r="J15"/>
  <c r="K15" s="1"/>
  <c r="K9"/>
  <c r="J27"/>
  <c r="K27" s="1"/>
  <c r="J28"/>
  <c r="J30"/>
  <c r="K30" s="1"/>
  <c r="J31"/>
  <c r="J32"/>
  <c r="K32" s="1"/>
  <c r="J33"/>
  <c r="K33" s="1"/>
  <c r="J34"/>
  <c r="J35"/>
  <c r="J36"/>
  <c r="K36" s="1"/>
  <c r="J37"/>
  <c r="K37" s="1"/>
  <c r="J38"/>
  <c r="K38" s="1"/>
  <c r="J24"/>
  <c r="J26"/>
  <c r="J29"/>
  <c r="K29" s="1"/>
  <c r="J11"/>
  <c r="K11" s="1"/>
  <c r="J25"/>
  <c r="J13"/>
  <c r="L13" s="1"/>
  <c r="J14"/>
  <c r="L14" s="1"/>
  <c r="L30"/>
  <c r="L31"/>
  <c r="L32"/>
  <c r="L33"/>
  <c r="L34"/>
  <c r="L35"/>
  <c r="L36"/>
  <c r="L37"/>
  <c r="L38"/>
  <c r="J16"/>
  <c r="J17"/>
  <c r="L17" s="1"/>
  <c r="J18"/>
  <c r="L18" s="1"/>
  <c r="J19"/>
  <c r="K19" s="1"/>
  <c r="J20"/>
  <c r="K20" s="1"/>
  <c r="J21"/>
  <c r="K21" s="1"/>
  <c r="J22"/>
  <c r="K22" s="1"/>
  <c r="J23"/>
  <c r="K23" s="1"/>
  <c r="L25"/>
  <c r="L26"/>
  <c r="L28"/>
  <c r="K11" i="1"/>
  <c r="J19"/>
  <c r="J27"/>
  <c r="J35"/>
  <c r="J43"/>
  <c r="J12"/>
  <c r="K16"/>
  <c r="K20"/>
  <c r="K24"/>
  <c r="K28"/>
  <c r="K32"/>
  <c r="K36"/>
  <c r="K40"/>
  <c r="K42"/>
  <c r="J9"/>
  <c r="J13"/>
  <c r="J15"/>
  <c r="J17"/>
  <c r="J21"/>
  <c r="J23"/>
  <c r="J25"/>
  <c r="J29"/>
  <c r="J31"/>
  <c r="J33"/>
  <c r="J37"/>
  <c r="J39"/>
  <c r="J41"/>
  <c r="K10"/>
  <c r="K14"/>
  <c r="K18"/>
  <c r="K22"/>
  <c r="K26"/>
  <c r="K30"/>
  <c r="K34"/>
  <c r="K38"/>
  <c r="K12"/>
  <c r="J14"/>
  <c r="J18"/>
  <c r="J22"/>
  <c r="J26"/>
  <c r="J30"/>
  <c r="J34"/>
  <c r="J38"/>
  <c r="K13"/>
  <c r="K15"/>
  <c r="K17"/>
  <c r="K21"/>
  <c r="K23"/>
  <c r="K25"/>
  <c r="K29"/>
  <c r="K31"/>
  <c r="K33"/>
  <c r="K37"/>
  <c r="K39"/>
  <c r="K41"/>
  <c r="K9"/>
  <c r="K35" i="2"/>
  <c r="K34"/>
  <c r="K31"/>
  <c r="K28"/>
  <c r="K26"/>
  <c r="K25"/>
  <c r="K24"/>
  <c r="K17"/>
  <c r="K16"/>
  <c r="K13"/>
  <c r="K14"/>
  <c r="L9"/>
  <c r="L12"/>
  <c r="L16"/>
  <c r="L20"/>
  <c r="L24"/>
  <c r="L21"/>
  <c r="J12" i="7" l="1"/>
  <c r="K9"/>
  <c r="J10"/>
  <c r="J14"/>
  <c r="K11"/>
  <c r="K13"/>
  <c r="J16"/>
  <c r="K15"/>
  <c r="K62" i="6"/>
  <c r="K60"/>
  <c r="J59"/>
  <c r="J57"/>
  <c r="K56"/>
  <c r="K48"/>
  <c r="K40"/>
  <c r="K32"/>
  <c r="K24"/>
  <c r="K16"/>
  <c r="K17"/>
  <c r="J51"/>
  <c r="J43"/>
  <c r="K35"/>
  <c r="K27"/>
  <c r="K19"/>
  <c r="K9"/>
  <c r="K53"/>
  <c r="K49"/>
  <c r="K45"/>
  <c r="K41"/>
  <c r="K37"/>
  <c r="J52"/>
  <c r="K50"/>
  <c r="K42"/>
  <c r="K34"/>
  <c r="K26"/>
  <c r="K18"/>
  <c r="K10"/>
  <c r="K29"/>
  <c r="K21"/>
  <c r="K11"/>
  <c r="J54"/>
  <c r="K44"/>
  <c r="K36"/>
  <c r="K28"/>
  <c r="K20"/>
  <c r="K12"/>
  <c r="J55"/>
  <c r="J47"/>
  <c r="J39"/>
  <c r="K31"/>
  <c r="K23"/>
  <c r="K13"/>
  <c r="K46"/>
  <c r="K38"/>
  <c r="K30"/>
  <c r="K22"/>
  <c r="K14"/>
  <c r="K33"/>
  <c r="K25"/>
  <c r="K15"/>
  <c r="K9" i="5"/>
  <c r="K53"/>
  <c r="K37"/>
  <c r="K52"/>
  <c r="J14"/>
  <c r="K43"/>
  <c r="J26"/>
  <c r="K45"/>
  <c r="J12"/>
  <c r="K36"/>
  <c r="K51"/>
  <c r="K35"/>
  <c r="K44"/>
  <c r="K10"/>
  <c r="J10"/>
  <c r="K27"/>
  <c r="K28"/>
  <c r="K24"/>
  <c r="K20"/>
  <c r="K16"/>
  <c r="K29"/>
  <c r="K21"/>
  <c r="K13"/>
  <c r="K54"/>
  <c r="K46"/>
  <c r="K38"/>
  <c r="J18"/>
  <c r="K19"/>
  <c r="K11"/>
  <c r="K55"/>
  <c r="K47"/>
  <c r="K39"/>
  <c r="K31"/>
  <c r="K23"/>
  <c r="K15"/>
  <c r="J22"/>
  <c r="K56"/>
  <c r="K48"/>
  <c r="K40"/>
  <c r="J30"/>
  <c r="K57"/>
  <c r="K49"/>
  <c r="K41"/>
  <c r="K33"/>
  <c r="K25"/>
  <c r="K17"/>
  <c r="K34"/>
  <c r="K50"/>
  <c r="K42"/>
  <c r="K32"/>
  <c r="K58" i="4"/>
  <c r="K55"/>
  <c r="K10"/>
  <c r="J53"/>
  <c r="K71"/>
  <c r="J88"/>
  <c r="K90"/>
  <c r="J85"/>
  <c r="K83"/>
  <c r="K81"/>
  <c r="J80"/>
  <c r="K78"/>
  <c r="K75"/>
  <c r="J68"/>
  <c r="K66"/>
  <c r="J65"/>
  <c r="J63"/>
  <c r="J87"/>
  <c r="K56"/>
  <c r="K76"/>
  <c r="K70"/>
  <c r="J82"/>
  <c r="K57"/>
  <c r="J74"/>
  <c r="K72"/>
  <c r="J89"/>
  <c r="J67"/>
  <c r="K77"/>
  <c r="J49"/>
  <c r="J48"/>
  <c r="K45"/>
  <c r="J51"/>
  <c r="J46"/>
  <c r="K47"/>
  <c r="K52"/>
  <c r="K50"/>
  <c r="J31"/>
  <c r="K15"/>
  <c r="J23"/>
  <c r="K42"/>
  <c r="K38"/>
  <c r="J39"/>
  <c r="K34"/>
  <c r="K26"/>
  <c r="K18"/>
  <c r="K9"/>
  <c r="J33"/>
  <c r="J25"/>
  <c r="K41"/>
  <c r="K17"/>
  <c r="J36"/>
  <c r="K28"/>
  <c r="K20"/>
  <c r="K12"/>
  <c r="K40"/>
  <c r="J35"/>
  <c r="J27"/>
  <c r="K43"/>
  <c r="K19"/>
  <c r="K30"/>
  <c r="K22"/>
  <c r="K14"/>
  <c r="J37"/>
  <c r="J29"/>
  <c r="J21"/>
  <c r="K13"/>
  <c r="K32"/>
  <c r="K24"/>
  <c r="K16"/>
  <c r="K18" i="2"/>
  <c r="L22"/>
  <c r="L29"/>
  <c r="L10"/>
  <c r="L19"/>
  <c r="L11"/>
  <c r="L15"/>
  <c r="L27"/>
  <c r="L23"/>
  <c r="K43" i="1"/>
  <c r="K35"/>
  <c r="K27"/>
  <c r="K19"/>
  <c r="J40"/>
  <c r="J32"/>
  <c r="J24"/>
  <c r="J16"/>
  <c r="J11"/>
  <c r="J36"/>
  <c r="J28"/>
  <c r="J20"/>
  <c r="J10"/>
</calcChain>
</file>

<file path=xl/sharedStrings.xml><?xml version="1.0" encoding="utf-8"?>
<sst xmlns="http://schemas.openxmlformats.org/spreadsheetml/2006/main" count="364" uniqueCount="63">
  <si>
    <t>Stanovisko</t>
  </si>
  <si>
    <t>S0</t>
  </si>
  <si>
    <t>[g]</t>
  </si>
  <si>
    <t>[cm]</t>
  </si>
  <si>
    <t>[m]</t>
  </si>
  <si>
    <t>dolní</t>
  </si>
  <si>
    <t>horní</t>
  </si>
  <si>
    <t>cm</t>
  </si>
  <si>
    <t>kontrola</t>
  </si>
  <si>
    <t>h</t>
  </si>
  <si>
    <t>100 x l x sin2(z)</t>
  </si>
  <si>
    <t>H</t>
  </si>
  <si>
    <t>S1</t>
  </si>
  <si>
    <t>č.</t>
  </si>
  <si>
    <t>Vs [m]</t>
  </si>
  <si>
    <t>As [g]</t>
  </si>
  <si>
    <t>Xs [m]</t>
  </si>
  <si>
    <t>Hs [m]</t>
  </si>
  <si>
    <t>Ys [m]</t>
  </si>
  <si>
    <t>Hz-As</t>
  </si>
  <si>
    <t>Y</t>
  </si>
  <si>
    <t>X</t>
  </si>
  <si>
    <t>výška stroje</t>
  </si>
  <si>
    <t>A</t>
  </si>
  <si>
    <t>Bod</t>
  </si>
  <si>
    <t>Horz.</t>
  </si>
  <si>
    <t>Vert.</t>
  </si>
  <si>
    <t xml:space="preserve">Měřili: </t>
  </si>
  <si>
    <t>Jakub Kerhat, Lukáš Kerhat</t>
  </si>
  <si>
    <t>Dáša Kerhatová, Michal Kolčava</t>
  </si>
  <si>
    <t>oprava horz.</t>
  </si>
  <si>
    <t>výška stan.</t>
  </si>
  <si>
    <t>posun Y stan.</t>
  </si>
  <si>
    <t>posun X stan.</t>
  </si>
  <si>
    <t>čtení</t>
  </si>
  <si>
    <t>úhel</t>
  </si>
  <si>
    <t>uhel</t>
  </si>
  <si>
    <t>výška</t>
  </si>
  <si>
    <t>d - h</t>
  </si>
  <si>
    <t xml:space="preserve">Výpočet: Jakub Kerhat </t>
  </si>
  <si>
    <t>S2</t>
  </si>
  <si>
    <t>S3</t>
  </si>
  <si>
    <t>113R</t>
  </si>
  <si>
    <t>111R</t>
  </si>
  <si>
    <t>Vzdálenost</t>
  </si>
  <si>
    <t>šíkmá</t>
  </si>
  <si>
    <t>Tachymetr Arnika - výpočet pro totálku</t>
  </si>
  <si>
    <t>Ys + S0 x sin(A)</t>
  </si>
  <si>
    <t>S*sin(z)</t>
  </si>
  <si>
    <t>Hs+h</t>
  </si>
  <si>
    <t>S*cos(z) + Vs- Vc</t>
  </si>
  <si>
    <t>natočení str</t>
  </si>
  <si>
    <t>Jakub Kerhat, Dáša Kerhatová</t>
  </si>
  <si>
    <t>Karel Ryšánek</t>
  </si>
  <si>
    <t>110R</t>
  </si>
  <si>
    <t>50 x l x sin(2z) + Vs-Vc</t>
  </si>
  <si>
    <t>Tachymetr Arnika - výpočet pro klasiku</t>
  </si>
  <si>
    <t>Tachymetr Arnika - výpočet pro totálku GTS-212</t>
  </si>
  <si>
    <t>R110</t>
  </si>
  <si>
    <t>Dáša Kerhatová</t>
  </si>
  <si>
    <t>Dáša Kerhatová, Ivana Pearce</t>
  </si>
  <si>
    <t>S4</t>
  </si>
  <si>
    <t>Ponor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</si>
</sst>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9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2" fontId="0" fillId="0" borderId="0" xfId="0" applyNumberFormat="1"/>
    <xf numFmtId="0" fontId="1" fillId="0" borderId="0" xfId="0" applyFont="1"/>
    <xf numFmtId="2" fontId="0" fillId="0" borderId="0" xfId="0" applyNumberFormat="1" applyFont="1" applyFill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2" fontId="6" fillId="3" borderId="29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2" fontId="1" fillId="3" borderId="3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3" borderId="29" xfId="0" applyNumberFormat="1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36" xfId="0" applyNumberFormat="1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164" fontId="1" fillId="0" borderId="37" xfId="0" applyNumberFormat="1" applyFont="1" applyBorder="1" applyAlignment="1">
      <alignment horizontal="center"/>
    </xf>
    <xf numFmtId="164" fontId="1" fillId="0" borderId="38" xfId="0" applyNumberFormat="1" applyFont="1" applyBorder="1" applyAlignment="1">
      <alignment horizontal="center"/>
    </xf>
    <xf numFmtId="2" fontId="1" fillId="0" borderId="36" xfId="0" applyNumberFormat="1" applyFont="1" applyFill="1" applyBorder="1" applyAlignment="1">
      <alignment horizontal="center"/>
    </xf>
    <xf numFmtId="2" fontId="1" fillId="0" borderId="39" xfId="0" applyNumberFormat="1" applyFont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5" fillId="0" borderId="0" xfId="0" applyFont="1"/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0" fontId="1" fillId="0" borderId="20" xfId="0" applyNumberFormat="1" applyFont="1" applyBorder="1" applyAlignment="1">
      <alignment horizontal="center"/>
    </xf>
    <xf numFmtId="10" fontId="1" fillId="0" borderId="15" xfId="0" applyNumberFormat="1" applyFont="1" applyBorder="1" applyAlignment="1">
      <alignment horizontal="center"/>
    </xf>
    <xf numFmtId="10" fontId="1" fillId="0" borderId="9" xfId="0" applyNumberFormat="1" applyFont="1" applyBorder="1" applyAlignment="1">
      <alignment horizontal="center"/>
    </xf>
    <xf numFmtId="10" fontId="1" fillId="0" borderId="7" xfId="0" applyNumberFormat="1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6" fillId="3" borderId="7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1" fillId="0" borderId="40" xfId="0" applyFont="1" applyBorder="1"/>
    <xf numFmtId="2" fontId="1" fillId="0" borderId="8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4" fontId="3" fillId="0" borderId="0" xfId="0" applyNumberFormat="1" applyFont="1" applyAlignment="1">
      <alignment horizontal="left"/>
    </xf>
    <xf numFmtId="2" fontId="1" fillId="0" borderId="23" xfId="0" applyNumberFormat="1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3" xfId="0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0" fillId="0" borderId="13" xfId="0" applyBorder="1" applyAlignment="1"/>
    <xf numFmtId="0" fontId="0" fillId="0" borderId="14" xfId="0" applyBorder="1" applyAlignment="1"/>
    <xf numFmtId="0" fontId="5" fillId="0" borderId="10" xfId="0" applyFont="1" applyBorder="1" applyAlignment="1">
      <alignment horizontal="center"/>
    </xf>
    <xf numFmtId="0" fontId="0" fillId="0" borderId="10" xfId="0" applyBorder="1" applyAlignment="1"/>
    <xf numFmtId="0" fontId="1" fillId="0" borderId="21" xfId="0" applyFont="1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11" xfId="0" applyBorder="1" applyAlignment="1"/>
    <xf numFmtId="2" fontId="1" fillId="0" borderId="35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8"/>
  <sheetViews>
    <sheetView zoomScale="200" zoomScaleNormal="200" workbookViewId="0">
      <selection activeCell="I11" sqref="I11"/>
    </sheetView>
  </sheetViews>
  <sheetFormatPr defaultRowHeight="15"/>
  <cols>
    <col min="1" max="1" width="5" customWidth="1"/>
    <col min="2" max="2" width="7.140625" customWidth="1"/>
    <col min="3" max="3" width="6.7109375" customWidth="1"/>
    <col min="4" max="4" width="5.7109375" customWidth="1"/>
    <col min="5" max="5" width="5.42578125" customWidth="1"/>
    <col min="6" max="6" width="3" customWidth="1"/>
    <col min="7" max="7" width="6.5703125" customWidth="1"/>
    <col min="8" max="8" width="6.7109375" customWidth="1"/>
    <col min="9" max="9" width="7.5703125" customWidth="1"/>
    <col min="10" max="10" width="10.42578125" customWidth="1"/>
    <col min="11" max="11" width="10" customWidth="1"/>
    <col min="12" max="12" width="8" customWidth="1"/>
  </cols>
  <sheetData>
    <row r="1" spans="1:12" ht="21.75" thickBot="1">
      <c r="A1" s="4" t="s">
        <v>46</v>
      </c>
      <c r="B1" s="2"/>
      <c r="C1" s="2"/>
      <c r="D1" s="2"/>
      <c r="E1" s="2"/>
      <c r="F1" s="2"/>
      <c r="G1" s="2"/>
      <c r="H1" s="2"/>
      <c r="I1" s="2"/>
      <c r="K1" s="122">
        <v>43960</v>
      </c>
      <c r="L1" s="122"/>
    </row>
    <row r="2" spans="1:12" ht="14.1" customHeight="1">
      <c r="A2" s="7" t="s">
        <v>0</v>
      </c>
      <c r="B2" s="8"/>
      <c r="C2" s="8" t="s">
        <v>14</v>
      </c>
      <c r="D2" s="8" t="s">
        <v>15</v>
      </c>
      <c r="E2" s="8" t="s">
        <v>17</v>
      </c>
      <c r="F2" s="125" t="s">
        <v>18</v>
      </c>
      <c r="G2" s="133"/>
      <c r="H2" s="125" t="s">
        <v>16</v>
      </c>
      <c r="I2" s="126"/>
      <c r="J2" s="5" t="s">
        <v>27</v>
      </c>
      <c r="K2" s="6" t="s">
        <v>28</v>
      </c>
      <c r="L2" s="2"/>
    </row>
    <row r="3" spans="1:12" ht="14.1" customHeight="1" thickBot="1">
      <c r="A3" s="10"/>
      <c r="B3" s="11"/>
      <c r="C3" s="44" t="s">
        <v>22</v>
      </c>
      <c r="D3" s="77" t="s">
        <v>51</v>
      </c>
      <c r="E3" s="44" t="s">
        <v>31</v>
      </c>
      <c r="F3" s="127" t="s">
        <v>32</v>
      </c>
      <c r="G3" s="132"/>
      <c r="H3" s="127" t="s">
        <v>33</v>
      </c>
      <c r="I3" s="128"/>
      <c r="J3" s="2"/>
      <c r="K3" s="6" t="s">
        <v>29</v>
      </c>
      <c r="L3" s="2"/>
    </row>
    <row r="4" spans="1:12" ht="14.1" customHeight="1" thickBot="1">
      <c r="A4" s="50" t="s">
        <v>1</v>
      </c>
      <c r="B4" s="13"/>
      <c r="C4" s="13">
        <v>1.43</v>
      </c>
      <c r="D4" s="2">
        <f>192.32-324.774+400</f>
        <v>267.54599999999999</v>
      </c>
      <c r="E4" s="57">
        <v>356.89</v>
      </c>
      <c r="F4" s="123">
        <v>763974.28</v>
      </c>
      <c r="G4" s="131"/>
      <c r="H4" s="123">
        <v>1053193.81</v>
      </c>
      <c r="I4" s="124"/>
      <c r="J4" s="2" t="s">
        <v>39</v>
      </c>
      <c r="K4" s="2"/>
      <c r="L4" s="2"/>
    </row>
    <row r="5" spans="1:12" ht="14.1" customHeight="1" thickBot="1">
      <c r="A5" s="2"/>
      <c r="B5" s="2"/>
      <c r="C5" s="2"/>
      <c r="D5" s="2"/>
      <c r="E5" s="29"/>
      <c r="F5" s="2"/>
      <c r="G5" s="2"/>
      <c r="H5" s="5"/>
      <c r="I5" s="5"/>
      <c r="J5" s="5"/>
      <c r="K5" s="5"/>
      <c r="L5" s="5"/>
    </row>
    <row r="6" spans="1:12" ht="14.1" customHeight="1">
      <c r="A6" s="40" t="s">
        <v>24</v>
      </c>
      <c r="B6" s="41" t="s">
        <v>25</v>
      </c>
      <c r="C6" s="41" t="s">
        <v>26</v>
      </c>
      <c r="D6" s="41" t="s">
        <v>37</v>
      </c>
      <c r="E6" s="129" t="s">
        <v>44</v>
      </c>
      <c r="F6" s="130"/>
      <c r="G6" s="69" t="s">
        <v>1</v>
      </c>
      <c r="H6" s="69" t="s">
        <v>9</v>
      </c>
      <c r="I6" s="69" t="s">
        <v>23</v>
      </c>
      <c r="J6" s="69" t="s">
        <v>20</v>
      </c>
      <c r="K6" s="51" t="s">
        <v>21</v>
      </c>
      <c r="L6" s="9" t="s">
        <v>11</v>
      </c>
    </row>
    <row r="7" spans="1:12" ht="14.1" customHeight="1">
      <c r="A7" s="18"/>
      <c r="B7" s="20" t="s">
        <v>35</v>
      </c>
      <c r="C7" s="20" t="s">
        <v>36</v>
      </c>
      <c r="D7" s="43" t="s">
        <v>34</v>
      </c>
      <c r="E7" s="134" t="s">
        <v>45</v>
      </c>
      <c r="F7" s="135"/>
      <c r="G7" s="38" t="s">
        <v>48</v>
      </c>
      <c r="H7" s="38" t="s">
        <v>50</v>
      </c>
      <c r="I7" s="38" t="s">
        <v>19</v>
      </c>
      <c r="J7" s="38" t="s">
        <v>47</v>
      </c>
      <c r="K7" s="52" t="s">
        <v>47</v>
      </c>
      <c r="L7" s="39" t="s">
        <v>49</v>
      </c>
    </row>
    <row r="8" spans="1:12" ht="14.1" customHeight="1" thickBot="1">
      <c r="A8" s="10" t="s">
        <v>13</v>
      </c>
      <c r="B8" s="11" t="s">
        <v>2</v>
      </c>
      <c r="C8" s="11" t="s">
        <v>2</v>
      </c>
      <c r="D8" s="11" t="s">
        <v>4</v>
      </c>
      <c r="E8" s="136" t="s">
        <v>4</v>
      </c>
      <c r="F8" s="137"/>
      <c r="G8" s="11" t="s">
        <v>4</v>
      </c>
      <c r="H8" s="11" t="s">
        <v>4</v>
      </c>
      <c r="I8" s="11" t="s">
        <v>2</v>
      </c>
      <c r="J8" s="11" t="s">
        <v>4</v>
      </c>
      <c r="K8" s="68" t="s">
        <v>4</v>
      </c>
      <c r="L8" s="12" t="s">
        <v>4</v>
      </c>
    </row>
    <row r="9" spans="1:12" ht="14.1" customHeight="1">
      <c r="A9" s="18" t="s">
        <v>12</v>
      </c>
      <c r="B9" s="19">
        <v>380.00709999999998</v>
      </c>
      <c r="C9" s="19">
        <v>99.26</v>
      </c>
      <c r="D9" s="19">
        <v>1.3</v>
      </c>
      <c r="E9" s="138">
        <v>20.65</v>
      </c>
      <c r="F9" s="139"/>
      <c r="G9" s="19">
        <f>E9*SIN(C9/200*PI())</f>
        <v>20.648604954527833</v>
      </c>
      <c r="H9" s="19">
        <f>E9*COS(C9/200*PI())+$C$4-D9</f>
        <v>0.37002798138683413</v>
      </c>
      <c r="I9" s="61">
        <f>IF(B9&lt;$D$4, 400+B9-$D$4, B9-$D$4)</f>
        <v>112.46109999999999</v>
      </c>
      <c r="J9" s="61">
        <f>$F$4+G9*SIN(I9/200*PI())</f>
        <v>763994.53430549719</v>
      </c>
      <c r="K9" s="62">
        <f t="shared" ref="K9:K43" si="0">$H$4+G9*COS(I9/200*PI())</f>
        <v>1053189.7940324461</v>
      </c>
      <c r="L9" s="65">
        <f>$E$4+H9</f>
        <v>357.26002798138683</v>
      </c>
    </row>
    <row r="10" spans="1:12" ht="14.1" customHeight="1">
      <c r="A10" s="15" t="s">
        <v>40</v>
      </c>
      <c r="B10" s="24">
        <v>130.19999999999999</v>
      </c>
      <c r="C10" s="24">
        <v>92.91</v>
      </c>
      <c r="D10" s="24">
        <v>1.3</v>
      </c>
      <c r="E10" s="140">
        <v>65.069999999999993</v>
      </c>
      <c r="F10" s="141"/>
      <c r="G10" s="19">
        <f t="shared" ref="G10:G43" si="1">E10*SIN(C10/200*PI())</f>
        <v>64.666880224127681</v>
      </c>
      <c r="H10" s="19">
        <f t="shared" ref="H10:H43" si="2">E10*COS(C10/200*PI())+$C$4-D10</f>
        <v>7.3618394671289051</v>
      </c>
      <c r="I10" s="61">
        <f t="shared" ref="I10:I43" si="3">IF(B10&lt;$D$4, 400+B10-$D$4, B10-$D$4)</f>
        <v>262.65400000000005</v>
      </c>
      <c r="J10" s="63">
        <f t="shared" ref="J10:J43" si="4">$F$4+G10*SIN(I10/200*PI())</f>
        <v>763920.42470323015</v>
      </c>
      <c r="K10" s="64">
        <f t="shared" si="0"/>
        <v>1053158.013178804</v>
      </c>
      <c r="L10" s="65">
        <f t="shared" ref="L10:L43" si="5">$E$4+H10</f>
        <v>364.25183946712889</v>
      </c>
    </row>
    <row r="11" spans="1:12" ht="14.1" customHeight="1">
      <c r="A11" s="15" t="s">
        <v>41</v>
      </c>
      <c r="B11" s="24">
        <v>180.57</v>
      </c>
      <c r="C11" s="24">
        <v>92.626999999999995</v>
      </c>
      <c r="D11" s="24">
        <v>1.3</v>
      </c>
      <c r="E11" s="140">
        <v>62.48</v>
      </c>
      <c r="F11" s="141"/>
      <c r="G11" s="19">
        <f t="shared" si="1"/>
        <v>62.061443821073048</v>
      </c>
      <c r="H11" s="19">
        <f t="shared" si="2"/>
        <v>7.349943964034197</v>
      </c>
      <c r="I11" s="61">
        <f t="shared" si="3"/>
        <v>313.02399999999994</v>
      </c>
      <c r="J11" s="24">
        <f t="shared" si="4"/>
        <v>763913.51276740467</v>
      </c>
      <c r="K11" s="66">
        <f t="shared" si="0"/>
        <v>1053206.4181819409</v>
      </c>
      <c r="L11" s="65">
        <f t="shared" si="5"/>
        <v>364.23994396403418</v>
      </c>
    </row>
    <row r="12" spans="1:12" ht="14.1" customHeight="1">
      <c r="A12" s="15" t="s">
        <v>42</v>
      </c>
      <c r="B12" s="24">
        <v>192.32</v>
      </c>
      <c r="C12" s="24">
        <v>94.48</v>
      </c>
      <c r="D12" s="24">
        <v>1.3</v>
      </c>
      <c r="E12" s="140">
        <v>11.885</v>
      </c>
      <c r="F12" s="141"/>
      <c r="G12" s="19">
        <f t="shared" si="1"/>
        <v>11.840350665755672</v>
      </c>
      <c r="H12" s="19">
        <f t="shared" si="2"/>
        <v>1.159233264104502</v>
      </c>
      <c r="I12" s="76">
        <f t="shared" si="3"/>
        <v>324.77399999999994</v>
      </c>
      <c r="J12" s="21">
        <f t="shared" si="4"/>
        <v>763963.32492590055</v>
      </c>
      <c r="K12" s="54">
        <f t="shared" si="0"/>
        <v>1053198.3022439119</v>
      </c>
      <c r="L12" s="23">
        <f t="shared" si="5"/>
        <v>358.04923326410449</v>
      </c>
    </row>
    <row r="13" spans="1:12" ht="14.1" customHeight="1">
      <c r="A13" s="15" t="s">
        <v>43</v>
      </c>
      <c r="B13" s="24">
        <v>296.23</v>
      </c>
      <c r="C13" s="24">
        <v>88.61</v>
      </c>
      <c r="D13" s="24">
        <v>1.3</v>
      </c>
      <c r="E13" s="140">
        <v>10.58</v>
      </c>
      <c r="F13" s="141"/>
      <c r="G13" s="19">
        <f t="shared" si="1"/>
        <v>10.411117721198103</v>
      </c>
      <c r="H13" s="19">
        <f t="shared" si="2"/>
        <v>2.0128244196830547</v>
      </c>
      <c r="I13" s="61">
        <f t="shared" si="3"/>
        <v>28.684000000000026</v>
      </c>
      <c r="J13" s="21">
        <f t="shared" si="4"/>
        <v>763978.81379413139</v>
      </c>
      <c r="K13" s="54">
        <f t="shared" si="0"/>
        <v>1053203.1820906408</v>
      </c>
      <c r="L13" s="23">
        <f t="shared" si="5"/>
        <v>358.90282441968304</v>
      </c>
    </row>
    <row r="14" spans="1:12" ht="14.1" customHeight="1">
      <c r="A14" s="15">
        <v>1</v>
      </c>
      <c r="B14" s="24">
        <v>25.91</v>
      </c>
      <c r="C14" s="24">
        <v>104.96</v>
      </c>
      <c r="D14" s="24">
        <v>1.3</v>
      </c>
      <c r="E14" s="140">
        <v>2.56</v>
      </c>
      <c r="F14" s="141"/>
      <c r="G14" s="19">
        <f t="shared" si="1"/>
        <v>2.5522340716801177</v>
      </c>
      <c r="H14" s="19">
        <f t="shared" si="2"/>
        <v>-6.925170853753948E-2</v>
      </c>
      <c r="I14" s="61">
        <f t="shared" si="3"/>
        <v>158.36400000000003</v>
      </c>
      <c r="J14" s="24">
        <f t="shared" si="4"/>
        <v>763975.83272610093</v>
      </c>
      <c r="K14" s="66">
        <f t="shared" si="0"/>
        <v>1053191.7844283741</v>
      </c>
      <c r="L14" s="65">
        <f t="shared" si="5"/>
        <v>356.82074829146245</v>
      </c>
    </row>
    <row r="15" spans="1:12" ht="14.1" customHeight="1">
      <c r="A15" s="15">
        <v>2</v>
      </c>
      <c r="B15" s="24">
        <v>43.62</v>
      </c>
      <c r="C15" s="24">
        <v>100.82</v>
      </c>
      <c r="D15" s="24">
        <v>1.3</v>
      </c>
      <c r="E15" s="140">
        <v>5.18</v>
      </c>
      <c r="F15" s="141"/>
      <c r="G15" s="19">
        <f t="shared" si="1"/>
        <v>5.1795703040914294</v>
      </c>
      <c r="H15" s="19">
        <f t="shared" si="2"/>
        <v>6.3280700136926438E-2</v>
      </c>
      <c r="I15" s="61">
        <f t="shared" si="3"/>
        <v>176.07400000000001</v>
      </c>
      <c r="J15" s="24">
        <f t="shared" si="4"/>
        <v>763976.18112783052</v>
      </c>
      <c r="K15" s="66">
        <f t="shared" si="0"/>
        <v>1053188.9919442192</v>
      </c>
      <c r="L15" s="65">
        <f t="shared" si="5"/>
        <v>356.95328070013693</v>
      </c>
    </row>
    <row r="16" spans="1:12" ht="14.1" customHeight="1">
      <c r="A16" s="15">
        <v>3</v>
      </c>
      <c r="B16" s="24">
        <v>25.19</v>
      </c>
      <c r="C16" s="24">
        <v>98.65</v>
      </c>
      <c r="D16" s="24">
        <v>1.3</v>
      </c>
      <c r="E16" s="140">
        <v>7.58</v>
      </c>
      <c r="F16" s="141"/>
      <c r="G16" s="19">
        <f t="shared" si="1"/>
        <v>7.5782957620719706</v>
      </c>
      <c r="H16" s="19">
        <f t="shared" si="2"/>
        <v>0.29072754139230006</v>
      </c>
      <c r="I16" s="61">
        <f t="shared" si="3"/>
        <v>157.64400000000001</v>
      </c>
      <c r="J16" s="24">
        <f t="shared" si="4"/>
        <v>763978.9582033935</v>
      </c>
      <c r="K16" s="66">
        <f t="shared" si="0"/>
        <v>1053187.8480389412</v>
      </c>
      <c r="L16" s="65">
        <f t="shared" si="5"/>
        <v>357.18072754139229</v>
      </c>
    </row>
    <row r="17" spans="1:12" ht="14.1" customHeight="1">
      <c r="A17" s="15">
        <v>4</v>
      </c>
      <c r="B17" s="24">
        <v>1.3</v>
      </c>
      <c r="C17" s="24">
        <v>101.18</v>
      </c>
      <c r="D17" s="24">
        <v>1.3</v>
      </c>
      <c r="E17" s="140">
        <v>8.1300000000000008</v>
      </c>
      <c r="F17" s="141"/>
      <c r="G17" s="19">
        <f t="shared" si="1"/>
        <v>8.1286034648063925</v>
      </c>
      <c r="H17" s="19">
        <f t="shared" si="2"/>
        <v>-2.068414627134163E-2</v>
      </c>
      <c r="I17" s="61">
        <f t="shared" si="3"/>
        <v>133.75400000000002</v>
      </c>
      <c r="J17" s="24">
        <f t="shared" si="4"/>
        <v>763981.29256744822</v>
      </c>
      <c r="K17" s="66">
        <f t="shared" si="0"/>
        <v>1053189.6992711022</v>
      </c>
      <c r="L17" s="65">
        <f t="shared" si="5"/>
        <v>356.86931585372866</v>
      </c>
    </row>
    <row r="18" spans="1:12" ht="14.1" customHeight="1">
      <c r="A18" s="15">
        <v>5</v>
      </c>
      <c r="B18" s="24">
        <v>380.73</v>
      </c>
      <c r="C18" s="24">
        <v>101.94</v>
      </c>
      <c r="D18" s="24">
        <v>1.3</v>
      </c>
      <c r="E18" s="140">
        <v>6.77</v>
      </c>
      <c r="F18" s="141"/>
      <c r="G18" s="19">
        <f t="shared" si="1"/>
        <v>6.7668568270492715</v>
      </c>
      <c r="H18" s="19">
        <f t="shared" si="2"/>
        <v>-7.6273319206986434E-2</v>
      </c>
      <c r="I18" s="61">
        <f t="shared" si="3"/>
        <v>113.18400000000003</v>
      </c>
      <c r="J18" s="24">
        <f t="shared" si="4"/>
        <v>763980.90226677398</v>
      </c>
      <c r="K18" s="66">
        <f t="shared" si="0"/>
        <v>1053192.4186215138</v>
      </c>
      <c r="L18" s="65">
        <f t="shared" si="5"/>
        <v>356.81372668079302</v>
      </c>
    </row>
    <row r="19" spans="1:12" ht="14.1" customHeight="1">
      <c r="A19" s="15">
        <v>6</v>
      </c>
      <c r="B19" s="24">
        <v>371.7</v>
      </c>
      <c r="C19" s="24">
        <v>103.22</v>
      </c>
      <c r="D19" s="24">
        <v>1.3</v>
      </c>
      <c r="E19" s="140">
        <v>3.92</v>
      </c>
      <c r="F19" s="141"/>
      <c r="G19" s="19">
        <f t="shared" si="1"/>
        <v>3.9149868006017861</v>
      </c>
      <c r="H19" s="19">
        <f t="shared" si="2"/>
        <v>-6.8187666401801517E-2</v>
      </c>
      <c r="I19" s="61">
        <f t="shared" si="3"/>
        <v>104.154</v>
      </c>
      <c r="J19" s="24">
        <f t="shared" si="4"/>
        <v>763978.18665538216</v>
      </c>
      <c r="K19" s="66">
        <f t="shared" si="0"/>
        <v>1053193.5547249049</v>
      </c>
      <c r="L19" s="65">
        <f t="shared" si="5"/>
        <v>356.82181233359819</v>
      </c>
    </row>
    <row r="20" spans="1:12" ht="14.1" customHeight="1">
      <c r="A20" s="15">
        <v>7</v>
      </c>
      <c r="B20" s="24">
        <v>143.58000000000001</v>
      </c>
      <c r="C20" s="24">
        <v>93.6</v>
      </c>
      <c r="D20" s="24">
        <v>1.3</v>
      </c>
      <c r="E20" s="140">
        <v>4.22</v>
      </c>
      <c r="F20" s="141"/>
      <c r="G20" s="19">
        <f t="shared" si="1"/>
        <v>4.1986932916610868</v>
      </c>
      <c r="H20" s="19">
        <f t="shared" si="2"/>
        <v>0.55352643667212775</v>
      </c>
      <c r="I20" s="61">
        <f t="shared" si="3"/>
        <v>276.03400000000005</v>
      </c>
      <c r="J20" s="24">
        <f t="shared" si="4"/>
        <v>763970.3753287805</v>
      </c>
      <c r="K20" s="66">
        <f t="shared" si="0"/>
        <v>1053192.2664430607</v>
      </c>
      <c r="L20" s="65">
        <f t="shared" si="5"/>
        <v>357.44352643667213</v>
      </c>
    </row>
    <row r="21" spans="1:12" ht="14.1" customHeight="1">
      <c r="A21" s="15">
        <v>8</v>
      </c>
      <c r="B21" s="24">
        <v>149.72999999999999</v>
      </c>
      <c r="C21" s="24">
        <v>94.25</v>
      </c>
      <c r="D21" s="24">
        <v>1.3</v>
      </c>
      <c r="E21" s="140">
        <v>5.88</v>
      </c>
      <c r="F21" s="141"/>
      <c r="G21" s="19">
        <f t="shared" si="1"/>
        <v>5.8560322364529735</v>
      </c>
      <c r="H21" s="19">
        <f t="shared" si="2"/>
        <v>0.66036444604025157</v>
      </c>
      <c r="I21" s="61">
        <f t="shared" si="3"/>
        <v>282.18400000000003</v>
      </c>
      <c r="J21" s="24">
        <f t="shared" si="4"/>
        <v>763968.65179065499</v>
      </c>
      <c r="K21" s="66">
        <f t="shared" si="0"/>
        <v>1053192.1924793285</v>
      </c>
      <c r="L21" s="65">
        <f t="shared" si="5"/>
        <v>357.55036444604025</v>
      </c>
    </row>
    <row r="22" spans="1:12" ht="14.1" customHeight="1">
      <c r="A22" s="15">
        <v>9</v>
      </c>
      <c r="B22" s="24">
        <v>190.6</v>
      </c>
      <c r="C22" s="24">
        <v>100.92</v>
      </c>
      <c r="D22" s="24">
        <v>1.3</v>
      </c>
      <c r="E22" s="140">
        <v>3.75</v>
      </c>
      <c r="F22" s="141"/>
      <c r="G22" s="19">
        <f t="shared" si="1"/>
        <v>3.7496084302601038</v>
      </c>
      <c r="H22" s="19">
        <f t="shared" si="2"/>
        <v>7.5809412972721368E-2</v>
      </c>
      <c r="I22" s="61">
        <f t="shared" si="3"/>
        <v>323.05400000000003</v>
      </c>
      <c r="J22" s="24">
        <f t="shared" si="4"/>
        <v>763970.77357667522</v>
      </c>
      <c r="K22" s="66">
        <f t="shared" si="0"/>
        <v>1053195.1383669851</v>
      </c>
      <c r="L22" s="65">
        <f t="shared" si="5"/>
        <v>356.9658094129727</v>
      </c>
    </row>
    <row r="23" spans="1:12" ht="14.1" customHeight="1">
      <c r="A23" s="15">
        <v>10</v>
      </c>
      <c r="B23" s="24">
        <v>161.06</v>
      </c>
      <c r="C23" s="24">
        <v>96.21</v>
      </c>
      <c r="D23" s="24">
        <v>1.3</v>
      </c>
      <c r="E23" s="140">
        <v>15.69</v>
      </c>
      <c r="F23" s="141"/>
      <c r="G23" s="19">
        <f t="shared" si="1"/>
        <v>15.662203965037754</v>
      </c>
      <c r="H23" s="19">
        <f t="shared" si="2"/>
        <v>1.0635239458930072</v>
      </c>
      <c r="I23" s="61">
        <f t="shared" si="3"/>
        <v>293.51399999999995</v>
      </c>
      <c r="J23" s="24">
        <f t="shared" si="4"/>
        <v>763958.69901189138</v>
      </c>
      <c r="K23" s="66">
        <f t="shared" si="0"/>
        <v>1053192.2170647841</v>
      </c>
      <c r="L23" s="65">
        <f t="shared" si="5"/>
        <v>357.95352394589298</v>
      </c>
    </row>
    <row r="24" spans="1:12" ht="14.1" customHeight="1">
      <c r="A24" s="15">
        <v>11</v>
      </c>
      <c r="B24" s="24">
        <v>336.08</v>
      </c>
      <c r="C24" s="24">
        <v>96.86</v>
      </c>
      <c r="D24" s="24">
        <v>1.3</v>
      </c>
      <c r="E24" s="140">
        <v>14.41</v>
      </c>
      <c r="F24" s="141"/>
      <c r="G24" s="19">
        <f t="shared" si="1"/>
        <v>14.392475526093534</v>
      </c>
      <c r="H24" s="19">
        <f t="shared" si="2"/>
        <v>0.8404563539012313</v>
      </c>
      <c r="I24" s="61">
        <f t="shared" si="3"/>
        <v>68.533999999999992</v>
      </c>
      <c r="J24" s="24">
        <f t="shared" si="4"/>
        <v>763986.9499377067</v>
      </c>
      <c r="K24" s="66">
        <f t="shared" si="0"/>
        <v>1053200.6375933005</v>
      </c>
      <c r="L24" s="65">
        <f t="shared" si="5"/>
        <v>357.73045635390122</v>
      </c>
    </row>
    <row r="25" spans="1:12" ht="14.1" customHeight="1">
      <c r="A25" s="15">
        <v>12</v>
      </c>
      <c r="B25" s="24">
        <v>357.73</v>
      </c>
      <c r="C25" s="24">
        <v>103.78</v>
      </c>
      <c r="D25" s="24">
        <v>1.3</v>
      </c>
      <c r="E25" s="140">
        <v>15.1</v>
      </c>
      <c r="F25" s="141"/>
      <c r="G25" s="19">
        <f t="shared" si="1"/>
        <v>15.07339013270272</v>
      </c>
      <c r="H25" s="19">
        <f t="shared" si="2"/>
        <v>-0.76605240211732561</v>
      </c>
      <c r="I25" s="61">
        <f t="shared" si="3"/>
        <v>90.184000000000026</v>
      </c>
      <c r="J25" s="24">
        <f t="shared" si="4"/>
        <v>763989.17456473305</v>
      </c>
      <c r="K25" s="66">
        <f t="shared" si="0"/>
        <v>1053196.1249582081</v>
      </c>
      <c r="L25" s="65">
        <f t="shared" si="5"/>
        <v>356.12394759788265</v>
      </c>
    </row>
    <row r="26" spans="1:12" ht="14.1" customHeight="1">
      <c r="A26" s="15">
        <v>13</v>
      </c>
      <c r="B26" s="24">
        <v>225.2</v>
      </c>
      <c r="C26" s="24">
        <v>86.91</v>
      </c>
      <c r="D26" s="24">
        <v>1.3</v>
      </c>
      <c r="E26" s="140">
        <v>8.52</v>
      </c>
      <c r="F26" s="141"/>
      <c r="G26" s="19">
        <f t="shared" si="1"/>
        <v>8.3405274643489964</v>
      </c>
      <c r="H26" s="19">
        <f t="shared" si="2"/>
        <v>1.8695406337421685</v>
      </c>
      <c r="I26" s="61">
        <f t="shared" si="3"/>
        <v>357.65400000000005</v>
      </c>
      <c r="J26" s="24">
        <f t="shared" si="4"/>
        <v>763969.13228952466</v>
      </c>
      <c r="K26" s="66">
        <f t="shared" si="0"/>
        <v>1053200.3724290661</v>
      </c>
      <c r="L26" s="65">
        <f t="shared" si="5"/>
        <v>358.75954063374218</v>
      </c>
    </row>
    <row r="27" spans="1:12" ht="14.1" customHeight="1">
      <c r="A27" s="15">
        <v>14</v>
      </c>
      <c r="B27" s="24">
        <v>236.25</v>
      </c>
      <c r="C27" s="24">
        <v>90.61</v>
      </c>
      <c r="D27" s="24">
        <v>1.3</v>
      </c>
      <c r="E27" s="140">
        <v>5.84</v>
      </c>
      <c r="F27" s="141"/>
      <c r="G27" s="19">
        <f t="shared" si="1"/>
        <v>5.7765887541298087</v>
      </c>
      <c r="H27" s="19">
        <f t="shared" si="2"/>
        <v>0.98826707129017932</v>
      </c>
      <c r="I27" s="61">
        <f t="shared" si="3"/>
        <v>368.70400000000001</v>
      </c>
      <c r="J27" s="24">
        <f t="shared" si="4"/>
        <v>763971.55325451097</v>
      </c>
      <c r="K27" s="66">
        <f t="shared" si="0"/>
        <v>1053198.9025275328</v>
      </c>
      <c r="L27" s="65">
        <f t="shared" si="5"/>
        <v>357.87826707129017</v>
      </c>
    </row>
    <row r="28" spans="1:12" ht="14.1" customHeight="1">
      <c r="A28" s="15">
        <v>15</v>
      </c>
      <c r="B28" s="24">
        <v>309.39999999999998</v>
      </c>
      <c r="C28" s="24">
        <v>95.56</v>
      </c>
      <c r="D28" s="24">
        <v>1.3</v>
      </c>
      <c r="E28" s="140">
        <v>7.46</v>
      </c>
      <c r="F28" s="141"/>
      <c r="G28" s="19">
        <f t="shared" si="1"/>
        <v>7.4418641264103957</v>
      </c>
      <c r="H28" s="19">
        <f t="shared" si="2"/>
        <v>0.64986375527250639</v>
      </c>
      <c r="I28" s="61">
        <f t="shared" si="3"/>
        <v>41.853999999999985</v>
      </c>
      <c r="J28" s="24">
        <f t="shared" si="4"/>
        <v>763978.82767354138</v>
      </c>
      <c r="K28" s="66">
        <f t="shared" si="0"/>
        <v>1053199.7006711874</v>
      </c>
      <c r="L28" s="65">
        <f t="shared" si="5"/>
        <v>357.53986375527251</v>
      </c>
    </row>
    <row r="29" spans="1:12" ht="14.1" customHeight="1">
      <c r="A29" s="58">
        <v>16</v>
      </c>
      <c r="B29" s="59">
        <v>272.43</v>
      </c>
      <c r="C29" s="59">
        <v>93.01</v>
      </c>
      <c r="D29" s="24">
        <v>1.3</v>
      </c>
      <c r="E29" s="140">
        <v>6.1</v>
      </c>
      <c r="F29" s="141"/>
      <c r="G29" s="19">
        <f t="shared" si="1"/>
        <v>6.0632668993291015</v>
      </c>
      <c r="H29" s="19">
        <f t="shared" si="2"/>
        <v>0.79842689016829493</v>
      </c>
      <c r="I29" s="61">
        <f t="shared" si="3"/>
        <v>4.8840000000000146</v>
      </c>
      <c r="J29" s="59">
        <f t="shared" si="4"/>
        <v>763974.74470368924</v>
      </c>
      <c r="K29" s="60">
        <f t="shared" si="0"/>
        <v>1053199.855432654</v>
      </c>
      <c r="L29" s="65">
        <f t="shared" si="5"/>
        <v>357.68842689016827</v>
      </c>
    </row>
    <row r="30" spans="1:12" ht="14.1" customHeight="1">
      <c r="A30" s="15">
        <v>17</v>
      </c>
      <c r="B30" s="24">
        <v>260.27999999999997</v>
      </c>
      <c r="C30" s="24">
        <v>96.07</v>
      </c>
      <c r="D30" s="24">
        <v>1.3</v>
      </c>
      <c r="E30" s="140">
        <v>7.97</v>
      </c>
      <c r="F30" s="141"/>
      <c r="G30" s="19">
        <f t="shared" si="1"/>
        <v>7.9548184800034996</v>
      </c>
      <c r="H30" s="19">
        <f t="shared" si="2"/>
        <v>0.62169395989253995</v>
      </c>
      <c r="I30" s="61">
        <f t="shared" si="3"/>
        <v>392.73399999999998</v>
      </c>
      <c r="J30" s="24">
        <f t="shared" si="4"/>
        <v>763973.37405415147</v>
      </c>
      <c r="K30" s="66">
        <f t="shared" si="0"/>
        <v>1053201.7130626449</v>
      </c>
      <c r="L30" s="65">
        <f t="shared" si="5"/>
        <v>357.51169395989251</v>
      </c>
    </row>
    <row r="31" spans="1:12" ht="14.1" customHeight="1">
      <c r="A31" s="15">
        <v>18</v>
      </c>
      <c r="B31" s="24">
        <v>279.14</v>
      </c>
      <c r="C31" s="24">
        <v>91.58</v>
      </c>
      <c r="D31" s="24">
        <v>1.3</v>
      </c>
      <c r="E31" s="140">
        <v>10.199999999999999</v>
      </c>
      <c r="F31" s="141"/>
      <c r="G31" s="19">
        <f t="shared" si="1"/>
        <v>10.110915749884905</v>
      </c>
      <c r="H31" s="19">
        <f t="shared" si="2"/>
        <v>1.4751329669327735</v>
      </c>
      <c r="I31" s="61">
        <f t="shared" si="3"/>
        <v>11.593999999999994</v>
      </c>
      <c r="J31" s="24">
        <f t="shared" si="4"/>
        <v>763976.11121904559</v>
      </c>
      <c r="K31" s="66">
        <f t="shared" si="0"/>
        <v>1053203.753704245</v>
      </c>
      <c r="L31" s="65">
        <f t="shared" si="5"/>
        <v>358.36513296693278</v>
      </c>
    </row>
    <row r="32" spans="1:12" ht="14.1" customHeight="1">
      <c r="A32" s="15">
        <v>19</v>
      </c>
      <c r="B32" s="24">
        <v>290.7</v>
      </c>
      <c r="C32" s="24">
        <v>92.29</v>
      </c>
      <c r="D32" s="24">
        <v>1.3</v>
      </c>
      <c r="E32" s="140">
        <v>8.91</v>
      </c>
      <c r="F32" s="141"/>
      <c r="G32" s="19">
        <f t="shared" si="1"/>
        <v>8.8447372562325146</v>
      </c>
      <c r="H32" s="19">
        <f t="shared" si="2"/>
        <v>1.2064399045987371</v>
      </c>
      <c r="I32" s="61">
        <f t="shared" si="3"/>
        <v>23.153999999999996</v>
      </c>
      <c r="J32" s="24">
        <f t="shared" si="4"/>
        <v>763977.42639738845</v>
      </c>
      <c r="K32" s="66">
        <f t="shared" si="0"/>
        <v>1053202.0761696454</v>
      </c>
      <c r="L32" s="65">
        <f t="shared" si="5"/>
        <v>358.0964399045987</v>
      </c>
    </row>
    <row r="33" spans="1:12" ht="14.1" customHeight="1">
      <c r="A33" s="15">
        <v>20</v>
      </c>
      <c r="B33" s="24">
        <v>131.88999999999999</v>
      </c>
      <c r="C33" s="24">
        <v>94.07</v>
      </c>
      <c r="D33" s="24">
        <v>1.3</v>
      </c>
      <c r="E33" s="140">
        <v>23.93</v>
      </c>
      <c r="F33" s="141"/>
      <c r="G33" s="19">
        <f t="shared" si="1"/>
        <v>23.826259627108037</v>
      </c>
      <c r="H33" s="19">
        <f t="shared" si="2"/>
        <v>2.3558149477532027</v>
      </c>
      <c r="I33" s="61">
        <f t="shared" si="3"/>
        <v>264.34399999999999</v>
      </c>
      <c r="J33" s="24">
        <f t="shared" si="4"/>
        <v>763954.09413203748</v>
      </c>
      <c r="K33" s="66">
        <f t="shared" si="0"/>
        <v>1053181.1521414758</v>
      </c>
      <c r="L33" s="65">
        <f t="shared" si="5"/>
        <v>359.24581494775316</v>
      </c>
    </row>
    <row r="34" spans="1:12" ht="14.1" customHeight="1">
      <c r="A34" s="15">
        <v>21</v>
      </c>
      <c r="B34" s="24">
        <v>132.04</v>
      </c>
      <c r="C34" s="24">
        <v>98.14</v>
      </c>
      <c r="D34" s="24">
        <v>1.3</v>
      </c>
      <c r="E34" s="140">
        <v>11.75</v>
      </c>
      <c r="F34" s="141"/>
      <c r="G34" s="19">
        <f t="shared" si="1"/>
        <v>11.744985326987541</v>
      </c>
      <c r="H34" s="19">
        <f t="shared" si="2"/>
        <v>0.47324869824567695</v>
      </c>
      <c r="I34" s="61">
        <f t="shared" si="3"/>
        <v>264.49399999999997</v>
      </c>
      <c r="J34" s="24">
        <f t="shared" si="4"/>
        <v>763964.31484578829</v>
      </c>
      <c r="K34" s="66">
        <f t="shared" si="0"/>
        <v>1053187.5938611771</v>
      </c>
      <c r="L34" s="65">
        <f t="shared" si="5"/>
        <v>357.36324869824568</v>
      </c>
    </row>
    <row r="35" spans="1:12" ht="14.1" customHeight="1">
      <c r="A35" s="15">
        <v>22</v>
      </c>
      <c r="B35" s="24">
        <v>124.7</v>
      </c>
      <c r="C35" s="24">
        <v>95.63</v>
      </c>
      <c r="D35" s="24">
        <v>1.3</v>
      </c>
      <c r="E35" s="140">
        <v>9.6</v>
      </c>
      <c r="F35" s="141"/>
      <c r="G35" s="19">
        <f t="shared" si="1"/>
        <v>9.5773914178798094</v>
      </c>
      <c r="H35" s="19">
        <f t="shared" si="2"/>
        <v>0.7884630807586539</v>
      </c>
      <c r="I35" s="61">
        <f t="shared" si="3"/>
        <v>257.15400000000005</v>
      </c>
      <c r="J35" s="24">
        <f t="shared" si="4"/>
        <v>763966.79104879964</v>
      </c>
      <c r="K35" s="66">
        <f t="shared" si="0"/>
        <v>1053187.8399048343</v>
      </c>
      <c r="L35" s="65">
        <f t="shared" si="5"/>
        <v>357.67846308075866</v>
      </c>
    </row>
    <row r="36" spans="1:12" ht="14.1" customHeight="1">
      <c r="A36" s="15">
        <v>23</v>
      </c>
      <c r="B36" s="24">
        <v>64.2</v>
      </c>
      <c r="C36" s="24">
        <v>97.72</v>
      </c>
      <c r="D36" s="24">
        <v>1.3</v>
      </c>
      <c r="E36" s="140">
        <v>5.3</v>
      </c>
      <c r="F36" s="141"/>
      <c r="G36" s="19">
        <f t="shared" si="1"/>
        <v>5.2966013307615212</v>
      </c>
      <c r="H36" s="19">
        <f t="shared" si="2"/>
        <v>0.31977445290470796</v>
      </c>
      <c r="I36" s="61">
        <f t="shared" si="3"/>
        <v>196.654</v>
      </c>
      <c r="J36" s="24">
        <f t="shared" si="4"/>
        <v>763974.55825509748</v>
      </c>
      <c r="K36" s="66">
        <f t="shared" si="0"/>
        <v>1053188.5207127363</v>
      </c>
      <c r="L36" s="65">
        <f t="shared" si="5"/>
        <v>357.2097744529047</v>
      </c>
    </row>
    <row r="37" spans="1:12" ht="14.1" customHeight="1">
      <c r="A37" s="15">
        <v>24</v>
      </c>
      <c r="B37" s="24">
        <v>1.68</v>
      </c>
      <c r="C37" s="24">
        <v>99.56</v>
      </c>
      <c r="D37" s="24">
        <v>1.3</v>
      </c>
      <c r="E37" s="140">
        <v>10.08</v>
      </c>
      <c r="F37" s="141"/>
      <c r="G37" s="19">
        <f t="shared" si="1"/>
        <v>10.079759245776463</v>
      </c>
      <c r="H37" s="19">
        <f t="shared" si="2"/>
        <v>0.19966740402721084</v>
      </c>
      <c r="I37" s="61">
        <f t="shared" si="3"/>
        <v>134.13400000000001</v>
      </c>
      <c r="J37" s="24">
        <f t="shared" si="4"/>
        <v>763982.94525308907</v>
      </c>
      <c r="K37" s="66">
        <f t="shared" si="0"/>
        <v>1053188.660734484</v>
      </c>
      <c r="L37" s="65">
        <f t="shared" si="5"/>
        <v>357.08966740402718</v>
      </c>
    </row>
    <row r="38" spans="1:12" ht="14.1" customHeight="1">
      <c r="A38" s="15">
        <v>25</v>
      </c>
      <c r="B38" s="24">
        <v>237.29</v>
      </c>
      <c r="C38" s="24">
        <v>87.85</v>
      </c>
      <c r="D38" s="24">
        <v>1.3</v>
      </c>
      <c r="E38" s="140">
        <v>7.79</v>
      </c>
      <c r="F38" s="141"/>
      <c r="G38" s="19">
        <f t="shared" si="1"/>
        <v>7.6485571075616621</v>
      </c>
      <c r="H38" s="19">
        <f t="shared" si="2"/>
        <v>1.6077260139714633</v>
      </c>
      <c r="I38" s="61">
        <f t="shared" si="3"/>
        <v>369.74399999999997</v>
      </c>
      <c r="J38" s="24">
        <f t="shared" si="4"/>
        <v>763970.78025148867</v>
      </c>
      <c r="K38" s="66">
        <f t="shared" si="0"/>
        <v>1053200.6108959841</v>
      </c>
      <c r="L38" s="65">
        <f t="shared" si="5"/>
        <v>358.49772601397143</v>
      </c>
    </row>
    <row r="39" spans="1:12" ht="14.1" customHeight="1">
      <c r="A39" s="15">
        <v>26</v>
      </c>
      <c r="B39" s="24">
        <v>245.08</v>
      </c>
      <c r="C39" s="24">
        <v>88.82</v>
      </c>
      <c r="D39" s="24">
        <v>1.3</v>
      </c>
      <c r="E39" s="140">
        <v>15.73</v>
      </c>
      <c r="F39" s="141"/>
      <c r="G39" s="19">
        <f t="shared" si="1"/>
        <v>15.48806113373648</v>
      </c>
      <c r="H39" s="19">
        <f t="shared" si="2"/>
        <v>2.8782471354740817</v>
      </c>
      <c r="I39" s="61">
        <f t="shared" si="3"/>
        <v>377.53400000000005</v>
      </c>
      <c r="J39" s="24">
        <f t="shared" si="4"/>
        <v>763968.92707908119</v>
      </c>
      <c r="K39" s="66">
        <f t="shared" si="0"/>
        <v>1053208.3436256771</v>
      </c>
      <c r="L39" s="65">
        <f t="shared" si="5"/>
        <v>359.76824713547404</v>
      </c>
    </row>
    <row r="40" spans="1:12" ht="14.1" customHeight="1">
      <c r="A40" s="15">
        <v>27</v>
      </c>
      <c r="B40" s="24">
        <v>258.35000000000002</v>
      </c>
      <c r="C40" s="24">
        <v>93.06</v>
      </c>
      <c r="D40" s="24">
        <v>1.3</v>
      </c>
      <c r="E40" s="140">
        <v>15.48</v>
      </c>
      <c r="F40" s="141"/>
      <c r="G40" s="19">
        <f t="shared" si="1"/>
        <v>15.388109731470552</v>
      </c>
      <c r="H40" s="19">
        <f t="shared" si="2"/>
        <v>1.8141849340916532</v>
      </c>
      <c r="I40" s="61">
        <f t="shared" si="3"/>
        <v>390.80400000000003</v>
      </c>
      <c r="J40" s="24">
        <f t="shared" si="4"/>
        <v>763972.06490306498</v>
      </c>
      <c r="K40" s="66">
        <f t="shared" si="0"/>
        <v>1053209.0378451094</v>
      </c>
      <c r="L40" s="65">
        <f t="shared" si="5"/>
        <v>358.70418493409164</v>
      </c>
    </row>
    <row r="41" spans="1:12" ht="14.1" customHeight="1">
      <c r="A41" s="15">
        <v>28</v>
      </c>
      <c r="B41" s="24">
        <v>272.02999999999997</v>
      </c>
      <c r="C41" s="24">
        <v>87.6</v>
      </c>
      <c r="D41" s="24">
        <v>1.65</v>
      </c>
      <c r="E41" s="140">
        <v>15.19</v>
      </c>
      <c r="F41" s="141"/>
      <c r="G41" s="19">
        <f t="shared" si="1"/>
        <v>14.902764959964244</v>
      </c>
      <c r="H41" s="19">
        <f t="shared" si="2"/>
        <v>2.7200164196925694</v>
      </c>
      <c r="I41" s="61">
        <f t="shared" si="3"/>
        <v>4.4839999999999804</v>
      </c>
      <c r="J41" s="24">
        <f t="shared" si="4"/>
        <v>763975.32880121784</v>
      </c>
      <c r="K41" s="66">
        <f t="shared" si="0"/>
        <v>1053208.6758137839</v>
      </c>
      <c r="L41" s="65">
        <f t="shared" si="5"/>
        <v>359.61001641969256</v>
      </c>
    </row>
    <row r="42" spans="1:12" ht="14.1" customHeight="1">
      <c r="A42" s="15">
        <v>29</v>
      </c>
      <c r="B42" s="24">
        <v>277.43</v>
      </c>
      <c r="C42" s="24">
        <v>87.59</v>
      </c>
      <c r="D42" s="24">
        <v>1.5</v>
      </c>
      <c r="E42" s="140">
        <v>12.32</v>
      </c>
      <c r="F42" s="141"/>
      <c r="G42" s="19">
        <f t="shared" si="1"/>
        <v>12.086660464776045</v>
      </c>
      <c r="H42" s="19">
        <f t="shared" si="2"/>
        <v>2.3164280440062948</v>
      </c>
      <c r="I42" s="61">
        <f t="shared" si="3"/>
        <v>9.8840000000000146</v>
      </c>
      <c r="J42" s="24">
        <f t="shared" si="4"/>
        <v>763976.14901489078</v>
      </c>
      <c r="K42" s="66">
        <f t="shared" si="0"/>
        <v>1053205.7512790158</v>
      </c>
      <c r="L42" s="65">
        <f t="shared" si="5"/>
        <v>359.20642804400626</v>
      </c>
    </row>
    <row r="43" spans="1:12" ht="14.1" customHeight="1" thickBot="1">
      <c r="A43" s="10">
        <v>30</v>
      </c>
      <c r="B43" s="26">
        <v>256.49</v>
      </c>
      <c r="C43" s="26">
        <v>95.7</v>
      </c>
      <c r="D43" s="26">
        <v>1.3</v>
      </c>
      <c r="E43" s="142">
        <v>9.32</v>
      </c>
      <c r="F43" s="143"/>
      <c r="G43" s="19">
        <f t="shared" si="1"/>
        <v>9.2987481147032938</v>
      </c>
      <c r="H43" s="19">
        <f t="shared" si="2"/>
        <v>0.75903378232171437</v>
      </c>
      <c r="I43" s="61">
        <f t="shared" si="3"/>
        <v>388.94400000000002</v>
      </c>
      <c r="J43" s="26">
        <f t="shared" si="4"/>
        <v>763972.67321741628</v>
      </c>
      <c r="K43" s="67">
        <f t="shared" si="0"/>
        <v>1053202.9688736333</v>
      </c>
      <c r="L43" s="65">
        <f t="shared" si="5"/>
        <v>357.64903378232168</v>
      </c>
    </row>
    <row r="44" spans="1:12" ht="14.1" customHeight="1">
      <c r="A44" s="45"/>
      <c r="B44" s="46"/>
      <c r="C44" s="46"/>
      <c r="D44" s="46"/>
      <c r="E44" s="47"/>
      <c r="F44" s="47"/>
      <c r="G44" s="47"/>
      <c r="H44" s="46"/>
      <c r="I44" s="46"/>
      <c r="J44" s="48"/>
      <c r="K44" s="46"/>
      <c r="L44" s="46"/>
    </row>
    <row r="68" ht="76.5" customHeight="1"/>
  </sheetData>
  <mergeCells count="45"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43:F43"/>
    <mergeCell ref="E36:F36"/>
    <mergeCell ref="E37:F37"/>
    <mergeCell ref="E38:F38"/>
    <mergeCell ref="E39:F39"/>
    <mergeCell ref="E40:F40"/>
    <mergeCell ref="E41:F41"/>
    <mergeCell ref="E42:F42"/>
    <mergeCell ref="E23:F23"/>
    <mergeCell ref="E24:F24"/>
    <mergeCell ref="E25:F25"/>
    <mergeCell ref="E16:F16"/>
    <mergeCell ref="E17:F17"/>
    <mergeCell ref="E18:F18"/>
    <mergeCell ref="E19:F19"/>
    <mergeCell ref="E20:F20"/>
    <mergeCell ref="E21:F21"/>
    <mergeCell ref="E12:F12"/>
    <mergeCell ref="E13:F13"/>
    <mergeCell ref="E14:F14"/>
    <mergeCell ref="E15:F15"/>
    <mergeCell ref="E22:F22"/>
    <mergeCell ref="E7:F7"/>
    <mergeCell ref="E8:F8"/>
    <mergeCell ref="E9:F9"/>
    <mergeCell ref="E10:F10"/>
    <mergeCell ref="E11:F11"/>
    <mergeCell ref="K1:L1"/>
    <mergeCell ref="H4:I4"/>
    <mergeCell ref="H2:I2"/>
    <mergeCell ref="H3:I3"/>
    <mergeCell ref="E6:F6"/>
    <mergeCell ref="F4:G4"/>
    <mergeCell ref="F3:G3"/>
    <mergeCell ref="F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8"/>
  <sheetViews>
    <sheetView zoomScale="200" zoomScaleNormal="200" workbookViewId="0">
      <selection activeCell="K9" sqref="K9:L10"/>
    </sheetView>
  </sheetViews>
  <sheetFormatPr defaultRowHeight="15"/>
  <sheetData>
    <row r="1" spans="1:13" ht="21.75" thickBot="1">
      <c r="A1" s="4" t="s">
        <v>56</v>
      </c>
      <c r="I1" s="1"/>
      <c r="J1" s="3"/>
      <c r="K1" s="122">
        <v>43975</v>
      </c>
      <c r="L1" s="122"/>
      <c r="M1" s="1"/>
    </row>
    <row r="2" spans="1:13">
      <c r="A2" s="7" t="s">
        <v>0</v>
      </c>
      <c r="B2" s="8"/>
      <c r="C2" s="8" t="s">
        <v>14</v>
      </c>
      <c r="D2" s="8" t="s">
        <v>15</v>
      </c>
      <c r="E2" s="8" t="s">
        <v>17</v>
      </c>
      <c r="F2" s="149" t="s">
        <v>18</v>
      </c>
      <c r="G2" s="150"/>
      <c r="H2" s="149" t="s">
        <v>16</v>
      </c>
      <c r="I2" s="151"/>
      <c r="J2" s="5" t="s">
        <v>27</v>
      </c>
      <c r="K2" s="6" t="s">
        <v>52</v>
      </c>
      <c r="L2" s="2"/>
    </row>
    <row r="3" spans="1:13" ht="15.75" thickBot="1">
      <c r="A3" s="109" t="s">
        <v>12</v>
      </c>
      <c r="B3" s="11"/>
      <c r="C3" s="44" t="s">
        <v>22</v>
      </c>
      <c r="D3" s="44" t="s">
        <v>30</v>
      </c>
      <c r="E3" s="44" t="s">
        <v>31</v>
      </c>
      <c r="F3" s="147" t="s">
        <v>32</v>
      </c>
      <c r="G3" s="148"/>
      <c r="H3" s="147" t="s">
        <v>33</v>
      </c>
      <c r="I3" s="152"/>
      <c r="J3" s="2"/>
      <c r="K3" s="6" t="s">
        <v>53</v>
      </c>
      <c r="L3" s="2"/>
    </row>
    <row r="4" spans="1:13" ht="16.5" thickBot="1">
      <c r="A4" s="50"/>
      <c r="B4" s="13"/>
      <c r="C4" s="13">
        <v>1.44</v>
      </c>
      <c r="D4" s="13">
        <f>47.245-312.4535+400</f>
        <v>134.79149999999998</v>
      </c>
      <c r="E4" s="14">
        <v>357.26</v>
      </c>
      <c r="F4" s="144">
        <v>763994.55</v>
      </c>
      <c r="G4" s="145"/>
      <c r="H4" s="144">
        <v>1053189.8</v>
      </c>
      <c r="I4" s="146"/>
      <c r="J4" s="2" t="s">
        <v>39</v>
      </c>
    </row>
    <row r="5" spans="1:13" ht="15.75" thickBot="1">
      <c r="A5" s="2"/>
      <c r="B5" s="2"/>
      <c r="C5" s="2"/>
      <c r="D5" s="2"/>
      <c r="E5" s="29"/>
      <c r="F5" s="2"/>
      <c r="G5" s="2"/>
      <c r="H5" s="5"/>
      <c r="I5" s="5"/>
      <c r="J5" s="5"/>
      <c r="K5" s="5"/>
      <c r="L5" s="5"/>
      <c r="M5" s="5"/>
    </row>
    <row r="6" spans="1:13">
      <c r="A6" s="40" t="s">
        <v>24</v>
      </c>
      <c r="B6" s="41" t="s">
        <v>25</v>
      </c>
      <c r="C6" s="41" t="s">
        <v>26</v>
      </c>
      <c r="D6" s="41" t="s">
        <v>37</v>
      </c>
      <c r="E6" s="41" t="s">
        <v>5</v>
      </c>
      <c r="F6" s="42" t="s">
        <v>6</v>
      </c>
      <c r="G6" s="30" t="s">
        <v>38</v>
      </c>
      <c r="H6" s="69" t="s">
        <v>1</v>
      </c>
      <c r="I6" s="8" t="s">
        <v>9</v>
      </c>
      <c r="J6" s="8" t="s">
        <v>23</v>
      </c>
      <c r="K6" s="49" t="s">
        <v>20</v>
      </c>
      <c r="L6" s="51" t="s">
        <v>21</v>
      </c>
      <c r="M6" s="9" t="s">
        <v>11</v>
      </c>
    </row>
    <row r="7" spans="1:13">
      <c r="A7" s="18"/>
      <c r="B7" s="20" t="s">
        <v>35</v>
      </c>
      <c r="C7" s="20" t="s">
        <v>36</v>
      </c>
      <c r="D7" s="43" t="s">
        <v>34</v>
      </c>
      <c r="E7" s="20" t="s">
        <v>34</v>
      </c>
      <c r="F7" s="34" t="s">
        <v>34</v>
      </c>
      <c r="G7" s="37" t="s">
        <v>8</v>
      </c>
      <c r="H7" s="38" t="s">
        <v>10</v>
      </c>
      <c r="I7" s="38" t="s">
        <v>55</v>
      </c>
      <c r="J7" s="38" t="s">
        <v>19</v>
      </c>
      <c r="K7" s="38" t="s">
        <v>47</v>
      </c>
      <c r="L7" s="52" t="s">
        <v>47</v>
      </c>
      <c r="M7" s="39" t="s">
        <v>49</v>
      </c>
    </row>
    <row r="8" spans="1:13" ht="15.75" thickBot="1">
      <c r="A8" s="10" t="s">
        <v>13</v>
      </c>
      <c r="B8" s="11" t="s">
        <v>2</v>
      </c>
      <c r="C8" s="11" t="s">
        <v>2</v>
      </c>
      <c r="D8" s="11" t="s">
        <v>4</v>
      </c>
      <c r="E8" s="11" t="s">
        <v>3</v>
      </c>
      <c r="F8" s="12" t="s">
        <v>3</v>
      </c>
      <c r="G8" s="31" t="s">
        <v>7</v>
      </c>
      <c r="H8" s="11" t="s">
        <v>4</v>
      </c>
      <c r="I8" s="11" t="s">
        <v>4</v>
      </c>
      <c r="J8" s="11" t="s">
        <v>2</v>
      </c>
      <c r="K8" s="11" t="s">
        <v>4</v>
      </c>
      <c r="L8" s="53" t="s">
        <v>4</v>
      </c>
      <c r="M8" s="12" t="s">
        <v>4</v>
      </c>
    </row>
    <row r="9" spans="1:13" ht="15.75" thickBot="1">
      <c r="A9" s="18" t="s">
        <v>1</v>
      </c>
      <c r="B9" s="19">
        <v>47.244999999999997</v>
      </c>
      <c r="C9" s="20">
        <v>105.56</v>
      </c>
      <c r="D9" s="13">
        <v>0</v>
      </c>
      <c r="E9" s="20"/>
      <c r="F9" s="34"/>
      <c r="G9" s="32"/>
      <c r="H9" s="24">
        <v>20.66</v>
      </c>
      <c r="I9" s="24"/>
      <c r="J9" s="63">
        <f t="shared" ref="J9:J23" si="0">IF(B9&lt;$D$4, 400+B9-$D$4, B9-$D$4)</f>
        <v>312.45350000000002</v>
      </c>
      <c r="K9" s="21">
        <f t="shared" ref="K9:K23" si="1">$F$4+H9*SIN(J9/200*PI())</f>
        <v>763974.28403750528</v>
      </c>
      <c r="L9" s="54">
        <f t="shared" ref="L9:L23" si="2">$H$4+H9*COS(J9/200*PI())</f>
        <v>1053193.8157644551</v>
      </c>
      <c r="M9" s="65"/>
    </row>
    <row r="10" spans="1:13" ht="15.75" thickBot="1">
      <c r="A10" s="18" t="s">
        <v>54</v>
      </c>
      <c r="B10" s="19">
        <v>130.69999999999999</v>
      </c>
      <c r="C10" s="20">
        <v>104.31</v>
      </c>
      <c r="D10" s="13">
        <v>0</v>
      </c>
      <c r="E10" s="20"/>
      <c r="F10" s="34"/>
      <c r="G10" s="32"/>
      <c r="H10" s="24">
        <v>17.75</v>
      </c>
      <c r="I10" s="24"/>
      <c r="J10" s="63">
        <f t="shared" si="0"/>
        <v>395.90850000000006</v>
      </c>
      <c r="K10" s="21">
        <f t="shared" si="1"/>
        <v>763993.41000808403</v>
      </c>
      <c r="L10" s="54">
        <f t="shared" si="2"/>
        <v>1053207.51335424</v>
      </c>
      <c r="M10" s="65"/>
    </row>
    <row r="11" spans="1:13">
      <c r="A11" s="15">
        <v>31</v>
      </c>
      <c r="B11" s="16">
        <v>52.66</v>
      </c>
      <c r="C11" s="16">
        <v>104.43</v>
      </c>
      <c r="D11" s="24">
        <v>1</v>
      </c>
      <c r="E11" s="16">
        <v>94.2</v>
      </c>
      <c r="F11" s="17">
        <v>105.8</v>
      </c>
      <c r="G11" s="32">
        <f t="shared" ref="G11:G23" si="3">ABS(F11-D11*100)-ABS(E11-D11*100)</f>
        <v>0</v>
      </c>
      <c r="H11" s="24">
        <f t="shared" ref="H11:H13" si="4">ABS(F11-E11) * SIN(C11/200*PI())^2</f>
        <v>11.543920504877555</v>
      </c>
      <c r="I11" s="24">
        <f>1/2*ABS(F11-E11)*SIN(2*C11/200*PI())+$C$4-D11</f>
        <v>-0.36459756005539545</v>
      </c>
      <c r="J11" s="63">
        <f t="shared" si="0"/>
        <v>317.86849999999998</v>
      </c>
      <c r="K11" s="63">
        <f t="shared" si="1"/>
        <v>763983.45781711745</v>
      </c>
      <c r="L11" s="64">
        <f t="shared" si="2"/>
        <v>1053192.9977460064</v>
      </c>
      <c r="M11" s="65">
        <f t="shared" ref="M11:M38" si="5">$E$4+I11</f>
        <v>356.89540243994458</v>
      </c>
    </row>
    <row r="12" spans="1:13">
      <c r="A12" s="15">
        <v>32</v>
      </c>
      <c r="B12" s="24">
        <v>135.12</v>
      </c>
      <c r="C12" s="24">
        <v>116.45</v>
      </c>
      <c r="D12" s="24">
        <v>1</v>
      </c>
      <c r="E12" s="25">
        <v>98.5</v>
      </c>
      <c r="F12" s="35">
        <v>101.5</v>
      </c>
      <c r="G12" s="32">
        <f t="shared" si="3"/>
        <v>0</v>
      </c>
      <c r="H12" s="24">
        <f t="shared" si="4"/>
        <v>2.8041130607154576</v>
      </c>
      <c r="I12" s="24">
        <f>1/2*ABS(F12-E12)*SIN(2*C12/200*PI())+$C$4-D12</f>
        <v>-0.30114042183068268</v>
      </c>
      <c r="J12" s="63">
        <f t="shared" si="0"/>
        <v>0.32850000000001955</v>
      </c>
      <c r="K12" s="63">
        <f t="shared" si="1"/>
        <v>763994.5644693441</v>
      </c>
      <c r="L12" s="64">
        <f t="shared" si="2"/>
        <v>1053192.6040757294</v>
      </c>
      <c r="M12" s="65">
        <f t="shared" si="5"/>
        <v>356.95885957816932</v>
      </c>
    </row>
    <row r="13" spans="1:13">
      <c r="A13" s="15">
        <v>33</v>
      </c>
      <c r="B13" s="24">
        <v>209.71</v>
      </c>
      <c r="C13" s="24">
        <v>111</v>
      </c>
      <c r="D13" s="24">
        <v>1</v>
      </c>
      <c r="E13" s="25">
        <v>98.6</v>
      </c>
      <c r="F13" s="35">
        <v>101.4</v>
      </c>
      <c r="G13" s="32">
        <f t="shared" si="3"/>
        <v>0</v>
      </c>
      <c r="H13" s="24">
        <f t="shared" si="4"/>
        <v>2.7172330765359267</v>
      </c>
      <c r="I13" s="24">
        <f t="shared" ref="I13:I38" si="6">1/2*ABS(F13-E13)*SIN(2*C13/200*PI())+$C$4-D13</f>
        <v>-3.4233088343410101E-2</v>
      </c>
      <c r="J13" s="22">
        <f t="shared" si="0"/>
        <v>74.918500000000023</v>
      </c>
      <c r="K13" s="24">
        <f t="shared" si="1"/>
        <v>763997.05906276545</v>
      </c>
      <c r="L13" s="55">
        <f t="shared" si="2"/>
        <v>1053190.8430530338</v>
      </c>
      <c r="M13" s="65">
        <f t="shared" si="5"/>
        <v>357.22576691165659</v>
      </c>
    </row>
    <row r="14" spans="1:13">
      <c r="A14" s="15">
        <v>34</v>
      </c>
      <c r="B14" s="24">
        <v>281.97000000000003</v>
      </c>
      <c r="C14" s="24">
        <v>104.94</v>
      </c>
      <c r="D14" s="24">
        <v>1</v>
      </c>
      <c r="E14" s="25">
        <v>98.7</v>
      </c>
      <c r="F14" s="35">
        <v>101.4</v>
      </c>
      <c r="G14" s="32">
        <f t="shared" si="3"/>
        <v>0.10000000000000853</v>
      </c>
      <c r="H14" s="24">
        <f t="shared" ref="H14:H23" si="7">ABS(F14-E14) * SIN(C14/200*PI())^2</f>
        <v>2.6837749680083345</v>
      </c>
      <c r="I14" s="24">
        <f t="shared" si="6"/>
        <v>0.23132720657840111</v>
      </c>
      <c r="J14" s="22">
        <f t="shared" si="0"/>
        <v>147.17850000000004</v>
      </c>
      <c r="K14" s="24">
        <f t="shared" si="1"/>
        <v>763996.52993123</v>
      </c>
      <c r="L14" s="55">
        <f t="shared" si="2"/>
        <v>1053187.9882272759</v>
      </c>
      <c r="M14" s="65">
        <f t="shared" si="5"/>
        <v>357.49132720657838</v>
      </c>
    </row>
    <row r="15" spans="1:13">
      <c r="A15" s="15">
        <v>35</v>
      </c>
      <c r="B15" s="24">
        <v>329.72</v>
      </c>
      <c r="C15" s="24">
        <v>100.26</v>
      </c>
      <c r="D15" s="24">
        <v>1</v>
      </c>
      <c r="E15" s="25">
        <v>98</v>
      </c>
      <c r="F15" s="35">
        <v>101.9</v>
      </c>
      <c r="G15" s="32">
        <f t="shared" si="3"/>
        <v>-9.9999999999994316E-2</v>
      </c>
      <c r="H15" s="24">
        <f t="shared" si="7"/>
        <v>3.8999349497990705</v>
      </c>
      <c r="I15" s="24">
        <f t="shared" si="6"/>
        <v>0.4240723023597619</v>
      </c>
      <c r="J15" s="22">
        <f t="shared" si="0"/>
        <v>194.92850000000004</v>
      </c>
      <c r="K15" s="24">
        <f t="shared" si="1"/>
        <v>763994.86035176588</v>
      </c>
      <c r="L15" s="55">
        <f t="shared" si="2"/>
        <v>1053185.9124333584</v>
      </c>
      <c r="M15" s="65">
        <f t="shared" si="5"/>
        <v>357.68407230235977</v>
      </c>
    </row>
    <row r="16" spans="1:13">
      <c r="A16" s="15">
        <v>36</v>
      </c>
      <c r="B16" s="24">
        <v>175.2</v>
      </c>
      <c r="C16" s="24">
        <v>114.8</v>
      </c>
      <c r="D16" s="24">
        <v>1</v>
      </c>
      <c r="E16" s="25">
        <v>94.8</v>
      </c>
      <c r="F16" s="35">
        <v>105.2</v>
      </c>
      <c r="G16" s="32">
        <f t="shared" si="3"/>
        <v>0</v>
      </c>
      <c r="H16" s="24">
        <f t="shared" si="7"/>
        <v>9.8479754055865776</v>
      </c>
      <c r="I16" s="24">
        <f t="shared" si="6"/>
        <v>-1.891592723668166</v>
      </c>
      <c r="J16" s="22">
        <f t="shared" si="0"/>
        <v>40.408500000000004</v>
      </c>
      <c r="K16" s="24">
        <f t="shared" si="1"/>
        <v>764000.38949821435</v>
      </c>
      <c r="L16" s="55">
        <f t="shared" si="2"/>
        <v>1053197.7298726467</v>
      </c>
      <c r="M16" s="65">
        <f t="shared" si="5"/>
        <v>355.36840727633182</v>
      </c>
    </row>
    <row r="17" spans="1:13">
      <c r="A17" s="15">
        <v>37</v>
      </c>
      <c r="B17" s="24">
        <v>139.32</v>
      </c>
      <c r="C17" s="59">
        <v>122.12</v>
      </c>
      <c r="D17" s="24">
        <v>1</v>
      </c>
      <c r="E17" s="25">
        <v>97.3</v>
      </c>
      <c r="F17" s="35">
        <v>102.7</v>
      </c>
      <c r="G17" s="32">
        <f t="shared" si="3"/>
        <v>0</v>
      </c>
      <c r="H17" s="24">
        <f t="shared" si="7"/>
        <v>4.7738828014840902</v>
      </c>
      <c r="I17" s="24">
        <f t="shared" si="6"/>
        <v>-1.288875393343468</v>
      </c>
      <c r="J17" s="22">
        <f t="shared" si="0"/>
        <v>4.5285000000000082</v>
      </c>
      <c r="K17" s="24">
        <f t="shared" si="1"/>
        <v>763994.88929674006</v>
      </c>
      <c r="L17" s="55">
        <f t="shared" si="2"/>
        <v>1053194.5618100262</v>
      </c>
      <c r="M17" s="65">
        <f t="shared" si="5"/>
        <v>355.97112460665653</v>
      </c>
    </row>
    <row r="18" spans="1:13">
      <c r="A18" s="15">
        <v>38</v>
      </c>
      <c r="B18" s="24">
        <v>208.03</v>
      </c>
      <c r="C18" s="59">
        <v>126.74</v>
      </c>
      <c r="D18" s="24">
        <v>1</v>
      </c>
      <c r="E18" s="25">
        <v>96.5</v>
      </c>
      <c r="F18" s="35">
        <v>103.5</v>
      </c>
      <c r="G18" s="32">
        <f t="shared" si="3"/>
        <v>0</v>
      </c>
      <c r="H18" s="24">
        <f t="shared" si="7"/>
        <v>5.8359586227116651</v>
      </c>
      <c r="I18" s="24">
        <f t="shared" si="6"/>
        <v>-2.1663954636583873</v>
      </c>
      <c r="J18" s="22">
        <f t="shared" si="0"/>
        <v>73.238500000000016</v>
      </c>
      <c r="K18" s="24">
        <f t="shared" si="1"/>
        <v>763999.87787162454</v>
      </c>
      <c r="L18" s="55">
        <f t="shared" si="2"/>
        <v>1053192.1816374618</v>
      </c>
      <c r="M18" s="65">
        <f t="shared" si="5"/>
        <v>355.09360453634162</v>
      </c>
    </row>
    <row r="19" spans="1:13">
      <c r="A19" s="15">
        <v>39</v>
      </c>
      <c r="B19" s="24">
        <v>251.86</v>
      </c>
      <c r="C19" s="24">
        <v>124.68</v>
      </c>
      <c r="D19" s="24">
        <v>1</v>
      </c>
      <c r="E19" s="25">
        <v>96.9</v>
      </c>
      <c r="F19" s="35">
        <v>103.1</v>
      </c>
      <c r="G19" s="32">
        <f t="shared" si="3"/>
        <v>0</v>
      </c>
      <c r="H19" s="24">
        <f t="shared" si="7"/>
        <v>5.313956582264832</v>
      </c>
      <c r="I19" s="24">
        <f t="shared" si="6"/>
        <v>-1.7298839258923882</v>
      </c>
      <c r="J19" s="22">
        <f t="shared" si="0"/>
        <v>117.06850000000003</v>
      </c>
      <c r="K19" s="24">
        <f t="shared" si="1"/>
        <v>763999.6741045044</v>
      </c>
      <c r="L19" s="55">
        <f t="shared" si="2"/>
        <v>1053188.3922757423</v>
      </c>
      <c r="M19" s="65">
        <f t="shared" si="5"/>
        <v>355.53011607410758</v>
      </c>
    </row>
    <row r="20" spans="1:13">
      <c r="A20" s="15">
        <v>40</v>
      </c>
      <c r="B20" s="24">
        <v>154.69</v>
      </c>
      <c r="C20" s="24">
        <v>99.45</v>
      </c>
      <c r="D20" s="24">
        <v>1</v>
      </c>
      <c r="E20" s="25">
        <v>93.9</v>
      </c>
      <c r="F20" s="35">
        <v>106.2</v>
      </c>
      <c r="G20" s="32">
        <f t="shared" si="3"/>
        <v>0.10000000000000853</v>
      </c>
      <c r="H20" s="24">
        <f t="shared" si="7"/>
        <v>12.299081964576333</v>
      </c>
      <c r="I20" s="24">
        <f t="shared" si="6"/>
        <v>0.54625908395059164</v>
      </c>
      <c r="J20" s="22">
        <f t="shared" si="0"/>
        <v>19.898500000000013</v>
      </c>
      <c r="K20" s="24">
        <f t="shared" si="1"/>
        <v>763998.33197111636</v>
      </c>
      <c r="L20" s="55">
        <f t="shared" si="2"/>
        <v>1053201.5031667359</v>
      </c>
      <c r="M20" s="65">
        <f t="shared" si="5"/>
        <v>357.80625908395058</v>
      </c>
    </row>
    <row r="21" spans="1:13">
      <c r="A21" s="15">
        <v>41</v>
      </c>
      <c r="B21" s="24">
        <v>182.26</v>
      </c>
      <c r="C21" s="24">
        <v>102.24</v>
      </c>
      <c r="D21" s="24">
        <v>1</v>
      </c>
      <c r="E21" s="25">
        <v>91.6</v>
      </c>
      <c r="F21" s="35">
        <v>108.4</v>
      </c>
      <c r="G21" s="32">
        <f t="shared" si="3"/>
        <v>0</v>
      </c>
      <c r="H21" s="24">
        <f t="shared" si="7"/>
        <v>16.779209456630305</v>
      </c>
      <c r="I21" s="24">
        <f t="shared" si="6"/>
        <v>-0.15063430472455108</v>
      </c>
      <c r="J21" s="22">
        <f t="shared" si="0"/>
        <v>47.468500000000006</v>
      </c>
      <c r="K21" s="24">
        <f t="shared" si="1"/>
        <v>764005.9336418797</v>
      </c>
      <c r="L21" s="55">
        <f t="shared" si="2"/>
        <v>1053202.126985339</v>
      </c>
      <c r="M21" s="65">
        <f t="shared" si="5"/>
        <v>357.10936569527541</v>
      </c>
    </row>
    <row r="22" spans="1:13">
      <c r="A22" s="15">
        <v>42</v>
      </c>
      <c r="B22" s="24">
        <v>199.78</v>
      </c>
      <c r="C22" s="24">
        <v>103.09</v>
      </c>
      <c r="D22" s="24">
        <v>1</v>
      </c>
      <c r="E22" s="25">
        <v>88.2</v>
      </c>
      <c r="F22" s="35">
        <v>111.4</v>
      </c>
      <c r="G22" s="32">
        <f t="shared" si="3"/>
        <v>-0.39999999999999147</v>
      </c>
      <c r="H22" s="24">
        <f t="shared" si="7"/>
        <v>23.145386046066367</v>
      </c>
      <c r="I22" s="24">
        <f t="shared" si="6"/>
        <v>-0.68430469504318459</v>
      </c>
      <c r="J22" s="22">
        <f t="shared" si="0"/>
        <v>64.988500000000016</v>
      </c>
      <c r="K22" s="24">
        <f t="shared" si="1"/>
        <v>764014.28250086401</v>
      </c>
      <c r="L22" s="55">
        <f t="shared" si="2"/>
        <v>1053201.8969956962</v>
      </c>
      <c r="M22" s="65">
        <f t="shared" si="5"/>
        <v>356.57569530495681</v>
      </c>
    </row>
    <row r="23" spans="1:13">
      <c r="A23" s="15">
        <v>43</v>
      </c>
      <c r="B23" s="24">
        <v>191.7</v>
      </c>
      <c r="C23" s="24">
        <v>112.19</v>
      </c>
      <c r="D23" s="24">
        <v>1</v>
      </c>
      <c r="E23" s="25">
        <v>92.9</v>
      </c>
      <c r="F23" s="35">
        <v>106.8</v>
      </c>
      <c r="G23" s="32">
        <f t="shared" si="3"/>
        <v>-0.29999999999999716</v>
      </c>
      <c r="H23" s="24">
        <f t="shared" si="7"/>
        <v>13.39656000268573</v>
      </c>
      <c r="I23" s="24">
        <f t="shared" si="6"/>
        <v>-2.1569913615128717</v>
      </c>
      <c r="J23" s="22">
        <f t="shared" si="0"/>
        <v>56.908500000000004</v>
      </c>
      <c r="K23" s="24">
        <f t="shared" si="1"/>
        <v>764004.99303319445</v>
      </c>
      <c r="L23" s="55">
        <f t="shared" si="2"/>
        <v>1053198.1911189724</v>
      </c>
      <c r="M23" s="65">
        <f t="shared" si="5"/>
        <v>355.1030086384871</v>
      </c>
    </row>
    <row r="24" spans="1:13" ht="15.75" thickBot="1">
      <c r="A24" s="15">
        <v>44</v>
      </c>
      <c r="B24" s="26">
        <v>211.24</v>
      </c>
      <c r="C24" s="26">
        <v>111.27</v>
      </c>
      <c r="D24" s="26">
        <v>1</v>
      </c>
      <c r="E24" s="27">
        <v>89.6</v>
      </c>
      <c r="F24" s="36">
        <v>110.4</v>
      </c>
      <c r="G24" s="33">
        <f t="shared" ref="G24:G38" si="8">ABS(F24-D24*100)-ABS(E24-D24*100)</f>
        <v>0</v>
      </c>
      <c r="H24" s="26">
        <f t="shared" ref="H24:H38" si="9">ABS(F24-E24) * SIN(C24/200*PI())^2</f>
        <v>20.154926261438742</v>
      </c>
      <c r="I24" s="24">
        <f t="shared" si="6"/>
        <v>-3.165747305884457</v>
      </c>
      <c r="J24" s="28">
        <f t="shared" ref="J24:J38" si="10">IF(B24&lt;$D$4, 400+B24-$D$4, B24-$D$4)</f>
        <v>76.448500000000024</v>
      </c>
      <c r="K24" s="26">
        <f t="shared" ref="K24:K38" si="11">$F$4+H24*SIN(J24/200*PI())</f>
        <v>764013.34138173866</v>
      </c>
      <c r="L24" s="56">
        <f t="shared" ref="L24:L38" si="12">$H$4+H24*COS(J24/200*PI())</f>
        <v>1053197.0873194633</v>
      </c>
      <c r="M24" s="65">
        <f t="shared" si="5"/>
        <v>354.09425269411554</v>
      </c>
    </row>
    <row r="25" spans="1:13">
      <c r="A25" s="15">
        <v>45</v>
      </c>
      <c r="B25" s="70">
        <v>175.49</v>
      </c>
      <c r="C25" s="70">
        <v>115.7</v>
      </c>
      <c r="D25" s="70">
        <v>1</v>
      </c>
      <c r="E25" s="71">
        <v>96.6</v>
      </c>
      <c r="F25" s="72">
        <v>103.3</v>
      </c>
      <c r="G25" s="73">
        <f t="shared" si="8"/>
        <v>-0.10000000000000853</v>
      </c>
      <c r="H25" s="70">
        <f t="shared" si="9"/>
        <v>6.3007071849920653</v>
      </c>
      <c r="I25" s="24">
        <f t="shared" si="6"/>
        <v>-1.1461359047812461</v>
      </c>
      <c r="J25" s="74">
        <f t="shared" si="10"/>
        <v>40.698500000000024</v>
      </c>
      <c r="K25" s="70">
        <f t="shared" si="11"/>
        <v>763998.3091672291</v>
      </c>
      <c r="L25" s="75">
        <f t="shared" si="12"/>
        <v>1053194.8564387443</v>
      </c>
      <c r="M25" s="65">
        <f t="shared" si="5"/>
        <v>356.11386409521873</v>
      </c>
    </row>
    <row r="26" spans="1:13">
      <c r="A26" s="15">
        <v>46</v>
      </c>
      <c r="B26" s="70">
        <v>199.59</v>
      </c>
      <c r="C26" s="70">
        <v>111.14</v>
      </c>
      <c r="D26" s="70">
        <v>1</v>
      </c>
      <c r="E26" s="71">
        <v>94.8</v>
      </c>
      <c r="F26" s="72">
        <v>105.3</v>
      </c>
      <c r="G26" s="73">
        <f t="shared" si="8"/>
        <v>9.9999999999994316E-2</v>
      </c>
      <c r="H26" s="70">
        <f t="shared" si="9"/>
        <v>10.181754587483201</v>
      </c>
      <c r="I26" s="24">
        <f t="shared" si="6"/>
        <v>-1.3600824116796439</v>
      </c>
      <c r="J26" s="74">
        <f t="shared" si="10"/>
        <v>64.798500000000018</v>
      </c>
      <c r="K26" s="70">
        <f t="shared" si="11"/>
        <v>764003.21449097618</v>
      </c>
      <c r="L26" s="75">
        <f t="shared" si="12"/>
        <v>1053195.1474033517</v>
      </c>
      <c r="M26" s="65">
        <f t="shared" si="5"/>
        <v>355.89991758832036</v>
      </c>
    </row>
    <row r="27" spans="1:13">
      <c r="A27" s="15">
        <v>47</v>
      </c>
      <c r="B27" s="70">
        <v>214.3</v>
      </c>
      <c r="C27" s="70">
        <v>111.4</v>
      </c>
      <c r="D27" s="70">
        <v>1</v>
      </c>
      <c r="E27" s="71">
        <v>91.2</v>
      </c>
      <c r="F27" s="72">
        <v>108.6</v>
      </c>
      <c r="G27" s="73">
        <f t="shared" si="8"/>
        <v>-0.20000000000000284</v>
      </c>
      <c r="H27" s="70">
        <f t="shared" si="9"/>
        <v>16.847984014709262</v>
      </c>
      <c r="I27" s="24">
        <f t="shared" si="6"/>
        <v>-2.6096485856639537</v>
      </c>
      <c r="J27" s="74">
        <f t="shared" si="10"/>
        <v>79.508500000000026</v>
      </c>
      <c r="K27" s="70">
        <f t="shared" si="11"/>
        <v>764010.53271268914</v>
      </c>
      <c r="L27" s="75">
        <f t="shared" si="12"/>
        <v>1053195.1298649567</v>
      </c>
      <c r="M27" s="65">
        <f t="shared" si="5"/>
        <v>354.65035141433606</v>
      </c>
    </row>
    <row r="28" spans="1:13">
      <c r="A28" s="15">
        <v>48</v>
      </c>
      <c r="B28" s="70">
        <v>233.29</v>
      </c>
      <c r="C28" s="70">
        <v>111.63</v>
      </c>
      <c r="D28" s="70">
        <v>1</v>
      </c>
      <c r="E28" s="71">
        <v>90.6</v>
      </c>
      <c r="F28" s="72">
        <v>109.3</v>
      </c>
      <c r="G28" s="73">
        <f t="shared" si="8"/>
        <v>-0.10000000000000853</v>
      </c>
      <c r="H28" s="70">
        <f t="shared" si="9"/>
        <v>18.082830971370349</v>
      </c>
      <c r="I28" s="24">
        <f t="shared" si="6"/>
        <v>-2.9006830477426155</v>
      </c>
      <c r="J28" s="74">
        <f t="shared" si="10"/>
        <v>98.498500000000007</v>
      </c>
      <c r="K28" s="70">
        <f t="shared" si="11"/>
        <v>764012.62780168094</v>
      </c>
      <c r="L28" s="75">
        <f t="shared" si="12"/>
        <v>1053190.2264531935</v>
      </c>
      <c r="M28" s="65">
        <f t="shared" si="5"/>
        <v>354.35931695225736</v>
      </c>
    </row>
    <row r="29" spans="1:13">
      <c r="A29" s="15">
        <v>49</v>
      </c>
      <c r="B29" s="70">
        <v>4.04</v>
      </c>
      <c r="C29" s="70">
        <v>89.62</v>
      </c>
      <c r="D29" s="70">
        <v>1.8</v>
      </c>
      <c r="E29" s="71">
        <v>170.9</v>
      </c>
      <c r="F29" s="72">
        <v>188.9</v>
      </c>
      <c r="G29" s="73">
        <f t="shared" si="8"/>
        <v>-0.19999999999998863</v>
      </c>
      <c r="H29" s="70">
        <f t="shared" si="9"/>
        <v>17.525697955642144</v>
      </c>
      <c r="I29" s="24">
        <f t="shared" si="6"/>
        <v>2.5231362037127756</v>
      </c>
      <c r="J29" s="74">
        <f t="shared" si="10"/>
        <v>269.24850000000004</v>
      </c>
      <c r="K29" s="70">
        <f t="shared" si="11"/>
        <v>763979.02949735662</v>
      </c>
      <c r="L29" s="75">
        <f t="shared" si="12"/>
        <v>1053181.6597244195</v>
      </c>
      <c r="M29" s="65">
        <f t="shared" si="5"/>
        <v>359.78313620371279</v>
      </c>
    </row>
    <row r="30" spans="1:13">
      <c r="A30" s="15">
        <v>50</v>
      </c>
      <c r="B30" s="70">
        <v>385.07</v>
      </c>
      <c r="C30" s="70">
        <v>85.13</v>
      </c>
      <c r="D30" s="70">
        <v>1</v>
      </c>
      <c r="E30" s="71">
        <v>88.7</v>
      </c>
      <c r="F30" s="72">
        <v>111.4</v>
      </c>
      <c r="G30" s="73">
        <f t="shared" si="8"/>
        <v>0.10000000000000853</v>
      </c>
      <c r="H30" s="70">
        <f t="shared" si="9"/>
        <v>21.483884017473375</v>
      </c>
      <c r="I30" s="24">
        <f t="shared" si="6"/>
        <v>5.5514474193126286</v>
      </c>
      <c r="J30" s="74">
        <f t="shared" si="10"/>
        <v>250.27850000000001</v>
      </c>
      <c r="K30" s="70">
        <f t="shared" si="11"/>
        <v>763979.29228817287</v>
      </c>
      <c r="L30" s="75">
        <f t="shared" si="12"/>
        <v>1053174.6752024055</v>
      </c>
      <c r="M30" s="65">
        <f t="shared" si="5"/>
        <v>362.81144741931263</v>
      </c>
    </row>
    <row r="31" spans="1:13">
      <c r="A31" s="15">
        <v>51</v>
      </c>
      <c r="B31" s="70">
        <v>370.93</v>
      </c>
      <c r="C31" s="70">
        <v>80.86</v>
      </c>
      <c r="D31" s="70">
        <v>1</v>
      </c>
      <c r="E31" s="71">
        <v>84.8</v>
      </c>
      <c r="F31" s="72">
        <v>115.4</v>
      </c>
      <c r="G31" s="73">
        <f t="shared" si="8"/>
        <v>0.20000000000000284</v>
      </c>
      <c r="H31" s="70">
        <f t="shared" si="9"/>
        <v>27.916386284386277</v>
      </c>
      <c r="I31" s="24">
        <f t="shared" si="6"/>
        <v>9.0954489844923661</v>
      </c>
      <c r="J31" s="74">
        <f t="shared" si="10"/>
        <v>236.13850000000002</v>
      </c>
      <c r="K31" s="70">
        <f t="shared" si="11"/>
        <v>763979.5404085957</v>
      </c>
      <c r="L31" s="75">
        <f t="shared" si="12"/>
        <v>1053166.2620139127</v>
      </c>
      <c r="M31" s="65">
        <f t="shared" si="5"/>
        <v>366.35544898449234</v>
      </c>
    </row>
    <row r="32" spans="1:13">
      <c r="A32" s="15">
        <v>52</v>
      </c>
      <c r="B32" s="70">
        <v>368.44</v>
      </c>
      <c r="C32" s="70">
        <v>80.5</v>
      </c>
      <c r="D32" s="70">
        <v>1</v>
      </c>
      <c r="E32" s="71">
        <v>81.8</v>
      </c>
      <c r="F32" s="72">
        <v>118.2</v>
      </c>
      <c r="G32" s="73">
        <f t="shared" si="8"/>
        <v>0</v>
      </c>
      <c r="H32" s="70">
        <f t="shared" si="9"/>
        <v>33.090324857135435</v>
      </c>
      <c r="I32" s="24">
        <f t="shared" si="6"/>
        <v>10.905095587187667</v>
      </c>
      <c r="J32" s="74">
        <f t="shared" si="10"/>
        <v>233.64850000000001</v>
      </c>
      <c r="K32" s="70">
        <f t="shared" si="11"/>
        <v>763977.8631704927</v>
      </c>
      <c r="L32" s="75">
        <f t="shared" si="12"/>
        <v>1053161.2251978109</v>
      </c>
      <c r="M32" s="65">
        <f t="shared" si="5"/>
        <v>368.16509558718764</v>
      </c>
    </row>
    <row r="33" spans="1:13">
      <c r="A33" s="15">
        <v>53</v>
      </c>
      <c r="B33" s="70">
        <v>363.19</v>
      </c>
      <c r="C33" s="70">
        <v>77.599999999999994</v>
      </c>
      <c r="D33" s="70">
        <v>0.5</v>
      </c>
      <c r="E33" s="71">
        <v>27.8</v>
      </c>
      <c r="F33" s="72">
        <v>72.2</v>
      </c>
      <c r="G33" s="73">
        <f t="shared" si="8"/>
        <v>0</v>
      </c>
      <c r="H33" s="70">
        <f t="shared" si="9"/>
        <v>39.126223744454151</v>
      </c>
      <c r="I33" s="24">
        <f t="shared" si="6"/>
        <v>15.304642346841671</v>
      </c>
      <c r="J33" s="74">
        <f t="shared" si="10"/>
        <v>228.39850000000001</v>
      </c>
      <c r="K33" s="70">
        <f t="shared" si="11"/>
        <v>763977.66958589375</v>
      </c>
      <c r="L33" s="75">
        <f t="shared" si="12"/>
        <v>1053154.5025071132</v>
      </c>
      <c r="M33" s="65">
        <f t="shared" si="5"/>
        <v>372.56464234684165</v>
      </c>
    </row>
    <row r="34" spans="1:13">
      <c r="A34" s="15">
        <v>54</v>
      </c>
      <c r="B34" s="70">
        <v>345.11</v>
      </c>
      <c r="C34" s="70">
        <v>75.180000000000007</v>
      </c>
      <c r="D34" s="70">
        <v>1.2</v>
      </c>
      <c r="E34" s="71">
        <v>100.2</v>
      </c>
      <c r="F34" s="72">
        <v>139.19999999999999</v>
      </c>
      <c r="G34" s="73">
        <f t="shared" si="8"/>
        <v>-0.60000000000000853</v>
      </c>
      <c r="H34" s="70">
        <f t="shared" si="9"/>
        <v>33.366333951408741</v>
      </c>
      <c r="I34" s="24">
        <f t="shared" si="6"/>
        <v>13.950389591401434</v>
      </c>
      <c r="J34" s="74">
        <f t="shared" si="10"/>
        <v>210.31850000000003</v>
      </c>
      <c r="K34" s="70">
        <f t="shared" si="11"/>
        <v>763989.16554529895</v>
      </c>
      <c r="L34" s="75">
        <f t="shared" si="12"/>
        <v>1053156.870987125</v>
      </c>
      <c r="M34" s="65">
        <f t="shared" si="5"/>
        <v>371.21038959140145</v>
      </c>
    </row>
    <row r="35" spans="1:13">
      <c r="A35" s="15">
        <v>55</v>
      </c>
      <c r="B35" s="70">
        <v>344.14</v>
      </c>
      <c r="C35" s="70">
        <v>77.349999999999994</v>
      </c>
      <c r="D35" s="70">
        <v>1</v>
      </c>
      <c r="E35" s="71">
        <v>85.2</v>
      </c>
      <c r="F35" s="72">
        <v>114.8</v>
      </c>
      <c r="G35" s="73">
        <f t="shared" si="8"/>
        <v>0</v>
      </c>
      <c r="H35" s="70">
        <f t="shared" si="9"/>
        <v>26.00858881503677</v>
      </c>
      <c r="I35" s="24">
        <f t="shared" si="6"/>
        <v>10.104757460766018</v>
      </c>
      <c r="J35" s="74">
        <f t="shared" si="10"/>
        <v>209.3485</v>
      </c>
      <c r="K35" s="70">
        <f t="shared" si="11"/>
        <v>763990.74445693649</v>
      </c>
      <c r="L35" s="75">
        <f t="shared" si="12"/>
        <v>1053164.0713285587</v>
      </c>
      <c r="M35" s="65">
        <f t="shared" si="5"/>
        <v>367.36475746076599</v>
      </c>
    </row>
    <row r="36" spans="1:13">
      <c r="A36" s="15">
        <v>56</v>
      </c>
      <c r="B36" s="70">
        <v>343.67</v>
      </c>
      <c r="C36" s="70">
        <v>78.09</v>
      </c>
      <c r="D36" s="70">
        <v>1</v>
      </c>
      <c r="E36" s="71">
        <v>88.5</v>
      </c>
      <c r="F36" s="72">
        <v>111.8</v>
      </c>
      <c r="G36" s="73">
        <f t="shared" si="8"/>
        <v>0.29999999999999716</v>
      </c>
      <c r="H36" s="70">
        <f t="shared" si="9"/>
        <v>20.647439860292973</v>
      </c>
      <c r="I36" s="24">
        <f t="shared" si="6"/>
        <v>7.8405794340991388</v>
      </c>
      <c r="J36" s="74">
        <f t="shared" si="10"/>
        <v>208.87850000000003</v>
      </c>
      <c r="K36" s="70">
        <f t="shared" si="11"/>
        <v>763991.67976843542</v>
      </c>
      <c r="L36" s="75">
        <f t="shared" si="12"/>
        <v>1053169.3530309447</v>
      </c>
      <c r="M36" s="65">
        <f t="shared" si="5"/>
        <v>365.10057943409913</v>
      </c>
    </row>
    <row r="37" spans="1:13">
      <c r="A37" s="15">
        <v>57</v>
      </c>
      <c r="B37" s="70">
        <v>344.57</v>
      </c>
      <c r="C37" s="70">
        <v>80.28</v>
      </c>
      <c r="D37" s="70">
        <v>1</v>
      </c>
      <c r="E37" s="71">
        <v>91.9</v>
      </c>
      <c r="F37" s="72">
        <v>108</v>
      </c>
      <c r="G37" s="73">
        <f t="shared" si="8"/>
        <v>-9.9999999999994316E-2</v>
      </c>
      <c r="H37" s="70">
        <f t="shared" si="9"/>
        <v>14.603956259546713</v>
      </c>
      <c r="I37" s="24">
        <f t="shared" si="6"/>
        <v>5.1142012524011395</v>
      </c>
      <c r="J37" s="74">
        <f t="shared" si="10"/>
        <v>209.77850000000001</v>
      </c>
      <c r="K37" s="70">
        <f t="shared" si="11"/>
        <v>763992.31563781237</v>
      </c>
      <c r="L37" s="75">
        <f t="shared" si="12"/>
        <v>1053175.36798129</v>
      </c>
      <c r="M37" s="65">
        <f t="shared" si="5"/>
        <v>362.37420125240112</v>
      </c>
    </row>
    <row r="38" spans="1:13">
      <c r="A38" s="15">
        <v>58</v>
      </c>
      <c r="B38" s="70">
        <v>343.98</v>
      </c>
      <c r="C38" s="70">
        <v>86.68</v>
      </c>
      <c r="D38" s="70">
        <v>1</v>
      </c>
      <c r="E38" s="71">
        <v>95.7</v>
      </c>
      <c r="F38" s="72">
        <v>104.5</v>
      </c>
      <c r="G38" s="73">
        <f t="shared" si="8"/>
        <v>0.20000000000000284</v>
      </c>
      <c r="H38" s="70">
        <f t="shared" si="9"/>
        <v>8.420349304131987</v>
      </c>
      <c r="I38" s="24">
        <f t="shared" si="6"/>
        <v>2.2279573464614391</v>
      </c>
      <c r="J38" s="74">
        <f t="shared" si="10"/>
        <v>209.18850000000003</v>
      </c>
      <c r="K38" s="70">
        <f t="shared" si="11"/>
        <v>763993.33888413699</v>
      </c>
      <c r="L38" s="75">
        <f t="shared" si="12"/>
        <v>1053181.4672045046</v>
      </c>
      <c r="M38" s="65">
        <f t="shared" si="5"/>
        <v>359.48795734646143</v>
      </c>
    </row>
  </sheetData>
  <mergeCells count="7">
    <mergeCell ref="K1:L1"/>
    <mergeCell ref="F4:G4"/>
    <mergeCell ref="H4:I4"/>
    <mergeCell ref="F3:G3"/>
    <mergeCell ref="F2:G2"/>
    <mergeCell ref="H2:I2"/>
    <mergeCell ref="H3:I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0"/>
  <sheetViews>
    <sheetView topLeftCell="A16" zoomScale="200" zoomScaleNormal="200" workbookViewId="0">
      <selection activeCell="A20" sqref="A20"/>
    </sheetView>
  </sheetViews>
  <sheetFormatPr defaultRowHeight="15"/>
  <cols>
    <col min="4" max="4" width="9.42578125" customWidth="1"/>
    <col min="5" max="5" width="6.7109375" customWidth="1"/>
    <col min="6" max="6" width="2.42578125" customWidth="1"/>
  </cols>
  <sheetData>
    <row r="1" spans="1:12" ht="21.75" thickBot="1">
      <c r="A1" s="4" t="s">
        <v>57</v>
      </c>
      <c r="B1" s="2"/>
      <c r="C1" s="2"/>
      <c r="D1" s="2"/>
      <c r="E1" s="2"/>
      <c r="F1" s="2"/>
      <c r="G1" s="2"/>
      <c r="H1" s="2"/>
      <c r="I1" s="2"/>
      <c r="K1" s="122">
        <v>44003</v>
      </c>
      <c r="L1" s="122"/>
    </row>
    <row r="2" spans="1:12" ht="14.1" customHeight="1">
      <c r="A2" s="7" t="s">
        <v>0</v>
      </c>
      <c r="B2" s="81"/>
      <c r="C2" s="81" t="s">
        <v>14</v>
      </c>
      <c r="D2" s="81" t="s">
        <v>15</v>
      </c>
      <c r="E2" s="81" t="s">
        <v>17</v>
      </c>
      <c r="F2" s="125" t="s">
        <v>18</v>
      </c>
      <c r="G2" s="133"/>
      <c r="H2" s="125" t="s">
        <v>16</v>
      </c>
      <c r="I2" s="126"/>
      <c r="J2" s="5" t="s">
        <v>27</v>
      </c>
      <c r="K2" s="6" t="s">
        <v>28</v>
      </c>
      <c r="L2" s="2"/>
    </row>
    <row r="3" spans="1:12" ht="14.1" customHeight="1" thickBot="1">
      <c r="A3" s="10"/>
      <c r="B3" s="11"/>
      <c r="C3" s="80" t="s">
        <v>22</v>
      </c>
      <c r="D3" s="77" t="s">
        <v>51</v>
      </c>
      <c r="E3" s="80" t="s">
        <v>31</v>
      </c>
      <c r="F3" s="127" t="s">
        <v>32</v>
      </c>
      <c r="G3" s="132"/>
      <c r="H3" s="127" t="s">
        <v>33</v>
      </c>
      <c r="I3" s="128"/>
      <c r="J3" s="2"/>
      <c r="K3" s="6" t="s">
        <v>60</v>
      </c>
      <c r="L3" s="2"/>
    </row>
    <row r="4" spans="1:12" ht="14.1" customHeight="1" thickBot="1">
      <c r="A4" s="50" t="s">
        <v>12</v>
      </c>
      <c r="B4" s="13"/>
      <c r="C4" s="13">
        <v>1.34</v>
      </c>
      <c r="D4" s="107">
        <f>58.7848-312.4535+400</f>
        <v>146.33129999999997</v>
      </c>
      <c r="E4" s="82">
        <v>356.89</v>
      </c>
      <c r="F4" s="144">
        <v>763994.55</v>
      </c>
      <c r="G4" s="145"/>
      <c r="H4" s="144">
        <v>1053189.8</v>
      </c>
      <c r="I4" s="146"/>
      <c r="J4" s="2" t="s">
        <v>39</v>
      </c>
      <c r="K4" s="2"/>
      <c r="L4" s="2"/>
    </row>
    <row r="5" spans="1:12" ht="14.1" customHeight="1" thickBot="1">
      <c r="A5" s="2"/>
      <c r="B5" s="2"/>
      <c r="D5" s="2"/>
      <c r="E5" s="29"/>
      <c r="F5" s="2"/>
      <c r="G5" s="2"/>
      <c r="H5" s="5"/>
      <c r="I5" s="5"/>
      <c r="J5" s="5"/>
      <c r="K5" s="5"/>
      <c r="L5" s="5"/>
    </row>
    <row r="6" spans="1:12" ht="14.1" customHeight="1">
      <c r="A6" s="92" t="s">
        <v>24</v>
      </c>
      <c r="B6" s="83" t="s">
        <v>26</v>
      </c>
      <c r="C6" s="83" t="s">
        <v>25</v>
      </c>
      <c r="D6" s="83" t="s">
        <v>37</v>
      </c>
      <c r="E6" s="129" t="s">
        <v>44</v>
      </c>
      <c r="F6" s="154"/>
      <c r="G6" s="81" t="s">
        <v>1</v>
      </c>
      <c r="H6" s="81" t="s">
        <v>9</v>
      </c>
      <c r="I6" s="81" t="s">
        <v>23</v>
      </c>
      <c r="J6" s="81" t="s">
        <v>20</v>
      </c>
      <c r="K6" s="78" t="s">
        <v>21</v>
      </c>
      <c r="L6" s="9" t="s">
        <v>11</v>
      </c>
    </row>
    <row r="7" spans="1:12" ht="14.1" customHeight="1">
      <c r="A7" s="93"/>
      <c r="B7" s="20" t="s">
        <v>35</v>
      </c>
      <c r="C7" s="20" t="s">
        <v>36</v>
      </c>
      <c r="D7" s="43" t="s">
        <v>34</v>
      </c>
      <c r="E7" s="134" t="s">
        <v>45</v>
      </c>
      <c r="F7" s="155"/>
      <c r="G7" s="38" t="s">
        <v>48</v>
      </c>
      <c r="H7" s="38" t="s">
        <v>50</v>
      </c>
      <c r="I7" s="38" t="s">
        <v>19</v>
      </c>
      <c r="J7" s="38" t="s">
        <v>47</v>
      </c>
      <c r="K7" s="52" t="s">
        <v>47</v>
      </c>
      <c r="L7" s="39" t="s">
        <v>49</v>
      </c>
    </row>
    <row r="8" spans="1:12" ht="14.1" customHeight="1" thickBot="1">
      <c r="A8" s="94" t="s">
        <v>13</v>
      </c>
      <c r="B8" s="11" t="s">
        <v>2</v>
      </c>
      <c r="C8" s="11" t="s">
        <v>2</v>
      </c>
      <c r="D8" s="11" t="s">
        <v>4</v>
      </c>
      <c r="E8" s="136" t="s">
        <v>4</v>
      </c>
      <c r="F8" s="156"/>
      <c r="G8" s="11" t="s">
        <v>4</v>
      </c>
      <c r="H8" s="11" t="s">
        <v>4</v>
      </c>
      <c r="I8" s="11" t="s">
        <v>2</v>
      </c>
      <c r="J8" s="11" t="s">
        <v>4</v>
      </c>
      <c r="K8" s="79" t="s">
        <v>4</v>
      </c>
      <c r="L8" s="12" t="s">
        <v>4</v>
      </c>
    </row>
    <row r="9" spans="1:12" ht="14.1" customHeight="1">
      <c r="A9" s="96" t="s">
        <v>1</v>
      </c>
      <c r="B9" s="97">
        <v>105.2625</v>
      </c>
      <c r="C9" s="97">
        <v>58.784799999999997</v>
      </c>
      <c r="D9" s="98"/>
      <c r="E9" s="138"/>
      <c r="F9" s="139"/>
      <c r="G9" s="24">
        <v>20.66</v>
      </c>
      <c r="H9" s="24"/>
      <c r="I9" s="63">
        <f t="shared" ref="I9:I24" si="0">IF(C9&lt;$D$4, 400+C9-$D$4, C9-$D$4)</f>
        <v>312.45350000000008</v>
      </c>
      <c r="J9" s="110">
        <f t="shared" ref="J9:J40" si="1">$F$4+G9*SIN(I9/200*PI())</f>
        <v>763974.28403750528</v>
      </c>
      <c r="K9" s="110">
        <f t="shared" ref="K9:K44" si="2">$H$4+G9*COS(I9/200*PI())</f>
        <v>1053193.8157644551</v>
      </c>
      <c r="L9" s="99"/>
    </row>
    <row r="10" spans="1:12">
      <c r="A10" s="95" t="s">
        <v>58</v>
      </c>
      <c r="B10" s="84">
        <v>103.9674</v>
      </c>
      <c r="C10" s="84">
        <v>142.2346</v>
      </c>
      <c r="D10" s="24"/>
      <c r="E10" s="140"/>
      <c r="F10" s="153"/>
      <c r="G10" s="24">
        <v>17.75</v>
      </c>
      <c r="H10" s="24"/>
      <c r="I10" s="63">
        <f t="shared" si="0"/>
        <v>395.90330000000006</v>
      </c>
      <c r="J10" s="21">
        <f t="shared" si="1"/>
        <v>763993.40856123611</v>
      </c>
      <c r="K10" s="21">
        <f>$H$4+G10*COS(I10/200*PI())</f>
        <v>1053207.5132610649</v>
      </c>
      <c r="L10" s="65"/>
    </row>
    <row r="11" spans="1:12" ht="14.1" customHeight="1">
      <c r="A11" s="103">
        <v>70</v>
      </c>
      <c r="B11" s="84">
        <v>114.1662</v>
      </c>
      <c r="C11" s="84">
        <v>248.36840000000001</v>
      </c>
      <c r="D11" s="24">
        <v>1.3</v>
      </c>
      <c r="E11" s="140">
        <v>11.49</v>
      </c>
      <c r="F11" s="153"/>
      <c r="G11" s="102">
        <f t="shared" ref="G11:G24" si="3">E11*SIN(B11/200*PI())</f>
        <v>11.206701850825738</v>
      </c>
      <c r="H11" s="24">
        <f t="shared" ref="H11:H24" si="4">E11*COS(B11/200*PI())+$C$4-D11</f>
        <v>-2.4957313790500297</v>
      </c>
      <c r="I11" s="63">
        <f t="shared" si="0"/>
        <v>102.03710000000004</v>
      </c>
      <c r="J11" s="63">
        <f t="shared" si="1"/>
        <v>764005.75096497813</v>
      </c>
      <c r="K11" s="63">
        <f t="shared" si="2"/>
        <v>1053189.4414613924</v>
      </c>
      <c r="L11" s="65">
        <f t="shared" ref="L11:L44" si="5">$E$4+H11</f>
        <v>354.39426862094996</v>
      </c>
    </row>
    <row r="12" spans="1:12" ht="14.1" customHeight="1">
      <c r="A12" s="103">
        <v>71</v>
      </c>
      <c r="B12" s="84">
        <v>97.868799999999993</v>
      </c>
      <c r="C12" s="84">
        <v>275.72719999999998</v>
      </c>
      <c r="D12" s="24">
        <v>1.3</v>
      </c>
      <c r="E12" s="140">
        <v>13.09</v>
      </c>
      <c r="F12" s="153"/>
      <c r="G12" s="102">
        <f t="shared" si="3"/>
        <v>13.082665723812896</v>
      </c>
      <c r="H12" s="24">
        <f t="shared" si="4"/>
        <v>0.47812961435081713</v>
      </c>
      <c r="I12" s="63">
        <f t="shared" si="0"/>
        <v>129.39590000000001</v>
      </c>
      <c r="J12" s="24">
        <f t="shared" si="1"/>
        <v>764006.26257495466</v>
      </c>
      <c r="K12" s="24">
        <f t="shared" si="2"/>
        <v>1053183.9714727097</v>
      </c>
      <c r="L12" s="65">
        <f t="shared" si="5"/>
        <v>357.36812961435078</v>
      </c>
    </row>
    <row r="13" spans="1:12" ht="14.1" customHeight="1">
      <c r="A13" s="103">
        <v>72</v>
      </c>
      <c r="B13" s="84">
        <v>87.724199999999996</v>
      </c>
      <c r="C13" s="84">
        <v>295.36599999999999</v>
      </c>
      <c r="D13" s="24">
        <v>1.3</v>
      </c>
      <c r="E13" s="140">
        <v>17.52</v>
      </c>
      <c r="F13" s="153"/>
      <c r="G13" s="102">
        <f t="shared" si="3"/>
        <v>17.195288724628622</v>
      </c>
      <c r="H13" s="24">
        <f t="shared" si="4"/>
        <v>3.3974463028706472</v>
      </c>
      <c r="I13" s="63">
        <f t="shared" si="0"/>
        <v>149.03470000000002</v>
      </c>
      <c r="J13" s="22">
        <f t="shared" si="1"/>
        <v>764006.89186470339</v>
      </c>
      <c r="K13" s="22">
        <f t="shared" si="2"/>
        <v>1053177.8268496224</v>
      </c>
      <c r="L13" s="108">
        <f t="shared" si="5"/>
        <v>360.28744630287065</v>
      </c>
    </row>
    <row r="14" spans="1:12" ht="14.1" customHeight="1">
      <c r="A14" s="103">
        <v>73</v>
      </c>
      <c r="B14" s="84">
        <v>81.834800000000001</v>
      </c>
      <c r="C14" s="84">
        <v>311.13459999999998</v>
      </c>
      <c r="D14" s="24">
        <v>1.3</v>
      </c>
      <c r="E14" s="140">
        <v>22.09</v>
      </c>
      <c r="F14" s="153"/>
      <c r="G14" s="102">
        <f t="shared" si="3"/>
        <v>21.196823626419178</v>
      </c>
      <c r="H14" s="24">
        <f t="shared" si="4"/>
        <v>6.2579392205519113</v>
      </c>
      <c r="I14" s="63">
        <f t="shared" si="0"/>
        <v>164.80330000000001</v>
      </c>
      <c r="J14" s="22">
        <f t="shared" si="1"/>
        <v>764005.68109894695</v>
      </c>
      <c r="K14" s="22">
        <f t="shared" si="2"/>
        <v>1053171.7610430433</v>
      </c>
      <c r="L14" s="108">
        <f t="shared" si="5"/>
        <v>363.1479392205519</v>
      </c>
    </row>
    <row r="15" spans="1:12" ht="14.1" customHeight="1">
      <c r="A15" s="103">
        <v>74</v>
      </c>
      <c r="B15" s="84">
        <v>78.522000000000006</v>
      </c>
      <c r="C15" s="84">
        <v>321.17399999999998</v>
      </c>
      <c r="D15" s="24">
        <v>1.3</v>
      </c>
      <c r="E15" s="140">
        <v>28.18</v>
      </c>
      <c r="F15" s="153"/>
      <c r="G15" s="102">
        <f t="shared" si="3"/>
        <v>26.591397865351709</v>
      </c>
      <c r="H15" s="24">
        <f t="shared" si="4"/>
        <v>9.3679129266180752</v>
      </c>
      <c r="I15" s="63">
        <f t="shared" si="0"/>
        <v>174.84270000000001</v>
      </c>
      <c r="J15" s="24">
        <f t="shared" si="1"/>
        <v>764004.78675857687</v>
      </c>
      <c r="K15" s="24">
        <f t="shared" si="2"/>
        <v>1053165.2579704532</v>
      </c>
      <c r="L15" s="65">
        <f t="shared" si="5"/>
        <v>366.25791292661808</v>
      </c>
    </row>
    <row r="16" spans="1:12" ht="14.1" customHeight="1">
      <c r="A16" s="103">
        <v>75</v>
      </c>
      <c r="B16" s="84">
        <v>75.521000000000001</v>
      </c>
      <c r="C16" s="84">
        <v>326.84859999999998</v>
      </c>
      <c r="D16" s="24">
        <v>1.3</v>
      </c>
      <c r="E16" s="140">
        <v>36.130000000000003</v>
      </c>
      <c r="F16" s="153"/>
      <c r="G16" s="102">
        <f t="shared" si="3"/>
        <v>33.491801219912844</v>
      </c>
      <c r="H16" s="24">
        <f t="shared" si="4"/>
        <v>13.592717478271465</v>
      </c>
      <c r="I16" s="63">
        <f t="shared" si="0"/>
        <v>180.51730000000001</v>
      </c>
      <c r="J16" s="24">
        <f t="shared" si="1"/>
        <v>764004.64037134848</v>
      </c>
      <c r="K16" s="24">
        <f t="shared" si="2"/>
        <v>1053157.8643591735</v>
      </c>
      <c r="L16" s="65">
        <f t="shared" si="5"/>
        <v>370.48271747827147</v>
      </c>
    </row>
    <row r="17" spans="1:12" ht="14.1" customHeight="1">
      <c r="A17" s="103">
        <v>76</v>
      </c>
      <c r="B17" s="84">
        <v>78.641999999999996</v>
      </c>
      <c r="C17" s="84">
        <v>308.34539999999998</v>
      </c>
      <c r="D17" s="24">
        <v>1.3</v>
      </c>
      <c r="E17" s="140">
        <v>41.22</v>
      </c>
      <c r="F17" s="153"/>
      <c r="G17" s="102">
        <f t="shared" si="3"/>
        <v>38.921938654858877</v>
      </c>
      <c r="H17" s="24">
        <f t="shared" si="4"/>
        <v>13.610965011649043</v>
      </c>
      <c r="I17" s="63">
        <f t="shared" si="0"/>
        <v>162.01410000000001</v>
      </c>
      <c r="J17" s="24">
        <f t="shared" si="1"/>
        <v>764016.42024435068</v>
      </c>
      <c r="K17" s="24">
        <f t="shared" si="2"/>
        <v>1053157.6035759642</v>
      </c>
      <c r="L17" s="65">
        <f t="shared" si="5"/>
        <v>370.50096501164904</v>
      </c>
    </row>
    <row r="18" spans="1:12" ht="14.1" customHeight="1">
      <c r="A18" s="103">
        <v>77</v>
      </c>
      <c r="B18" s="84">
        <v>81.8964</v>
      </c>
      <c r="C18" s="84">
        <v>303.10899999999998</v>
      </c>
      <c r="D18" s="24">
        <v>1.3</v>
      </c>
      <c r="E18" s="140">
        <v>34.56</v>
      </c>
      <c r="F18" s="153"/>
      <c r="G18" s="102">
        <f t="shared" si="3"/>
        <v>33.172015088377748</v>
      </c>
      <c r="H18" s="24">
        <f t="shared" si="4"/>
        <v>9.735927752228724</v>
      </c>
      <c r="I18" s="63">
        <f t="shared" si="0"/>
        <v>156.77770000000001</v>
      </c>
      <c r="J18" s="24">
        <f t="shared" si="1"/>
        <v>764015.38083156338</v>
      </c>
      <c r="K18" s="24">
        <f t="shared" si="2"/>
        <v>1053163.9841319844</v>
      </c>
      <c r="L18" s="65">
        <f t="shared" si="5"/>
        <v>366.62592775222873</v>
      </c>
    </row>
    <row r="19" spans="1:12" ht="14.1" customHeight="1">
      <c r="A19" s="103">
        <v>78</v>
      </c>
      <c r="B19" s="84">
        <v>85.522999999999996</v>
      </c>
      <c r="C19" s="84">
        <v>294.83839999999998</v>
      </c>
      <c r="D19" s="24">
        <v>1.3</v>
      </c>
      <c r="E19" s="140">
        <v>29.22</v>
      </c>
      <c r="F19" s="153"/>
      <c r="G19" s="102">
        <f t="shared" si="3"/>
        <v>28.467728224312719</v>
      </c>
      <c r="H19" s="24">
        <f t="shared" si="4"/>
        <v>6.6276285373925683</v>
      </c>
      <c r="I19" s="63">
        <f t="shared" si="0"/>
        <v>148.50710000000001</v>
      </c>
      <c r="J19" s="24">
        <f t="shared" si="1"/>
        <v>764015.14619621355</v>
      </c>
      <c r="K19" s="24">
        <f t="shared" si="2"/>
        <v>1053170.1478181418</v>
      </c>
      <c r="L19" s="65">
        <f t="shared" si="5"/>
        <v>363.51762853739257</v>
      </c>
    </row>
    <row r="20" spans="1:12" ht="14.1" customHeight="1">
      <c r="A20" s="103">
        <v>79</v>
      </c>
      <c r="B20" s="84">
        <v>91.240200000000002</v>
      </c>
      <c r="C20" s="84">
        <v>282.52940000000001</v>
      </c>
      <c r="D20" s="24">
        <v>1.3</v>
      </c>
      <c r="E20" s="140">
        <v>23.37</v>
      </c>
      <c r="F20" s="153"/>
      <c r="G20" s="102">
        <f t="shared" si="3"/>
        <v>23.149112305598205</v>
      </c>
      <c r="H20" s="24">
        <f t="shared" si="4"/>
        <v>3.245541992050919</v>
      </c>
      <c r="I20" s="63">
        <f t="shared" si="0"/>
        <v>136.19810000000004</v>
      </c>
      <c r="J20" s="24">
        <f t="shared" si="1"/>
        <v>764014.05674955295</v>
      </c>
      <c r="K20" s="24">
        <f t="shared" si="2"/>
        <v>1053177.3353250176</v>
      </c>
      <c r="L20" s="65">
        <f t="shared" si="5"/>
        <v>360.13554199205089</v>
      </c>
    </row>
    <row r="21" spans="1:12" ht="14.1" customHeight="1">
      <c r="A21" s="103">
        <v>80</v>
      </c>
      <c r="B21" s="84">
        <v>99.469200000000001</v>
      </c>
      <c r="C21" s="84">
        <v>265.875</v>
      </c>
      <c r="D21" s="24">
        <v>1.3</v>
      </c>
      <c r="E21" s="140">
        <v>20.85</v>
      </c>
      <c r="F21" s="153"/>
      <c r="G21" s="102">
        <f t="shared" si="3"/>
        <v>20.849275271850757</v>
      </c>
      <c r="H21" s="24">
        <f t="shared" si="4"/>
        <v>0.21384084270548986</v>
      </c>
      <c r="I21" s="63">
        <f t="shared" si="0"/>
        <v>119.54370000000003</v>
      </c>
      <c r="J21" s="24">
        <f t="shared" si="1"/>
        <v>764014.4245082835</v>
      </c>
      <c r="K21" s="24">
        <f t="shared" si="2"/>
        <v>1053183.4995079674</v>
      </c>
      <c r="L21" s="65">
        <f t="shared" si="5"/>
        <v>357.10384084270549</v>
      </c>
    </row>
    <row r="22" spans="1:12" ht="14.1" customHeight="1">
      <c r="A22" s="103">
        <v>81</v>
      </c>
      <c r="B22" s="84">
        <v>109.7486</v>
      </c>
      <c r="C22" s="84">
        <v>245.10079999999999</v>
      </c>
      <c r="D22" s="24">
        <v>1.3</v>
      </c>
      <c r="E22" s="140">
        <v>19.63</v>
      </c>
      <c r="F22" s="153"/>
      <c r="G22" s="102">
        <f t="shared" si="3"/>
        <v>19.400297486946815</v>
      </c>
      <c r="H22" s="24">
        <f t="shared" si="4"/>
        <v>-2.9542206695507658</v>
      </c>
      <c r="I22" s="63">
        <f t="shared" si="0"/>
        <v>98.769500000000022</v>
      </c>
      <c r="J22" s="24">
        <f t="shared" si="1"/>
        <v>764013.94667365658</v>
      </c>
      <c r="K22" s="24">
        <f t="shared" si="2"/>
        <v>1053190.1749581886</v>
      </c>
      <c r="L22" s="65">
        <f t="shared" si="5"/>
        <v>353.93577933044924</v>
      </c>
    </row>
    <row r="23" spans="1:12" ht="14.1" customHeight="1">
      <c r="A23" s="103">
        <v>82</v>
      </c>
      <c r="B23" s="84">
        <v>110.4502</v>
      </c>
      <c r="C23" s="84">
        <v>233.215</v>
      </c>
      <c r="D23" s="24">
        <v>1.3</v>
      </c>
      <c r="E23" s="140">
        <v>19.29</v>
      </c>
      <c r="F23" s="153"/>
      <c r="G23" s="102">
        <f t="shared" si="3"/>
        <v>19.03069208381816</v>
      </c>
      <c r="H23" s="24">
        <f t="shared" si="4"/>
        <v>-3.1122783523827233</v>
      </c>
      <c r="I23" s="63">
        <f t="shared" si="0"/>
        <v>86.883700000000033</v>
      </c>
      <c r="J23" s="24">
        <f t="shared" si="1"/>
        <v>764013.17820660421</v>
      </c>
      <c r="K23" s="24">
        <f t="shared" si="2"/>
        <v>1053193.6932197348</v>
      </c>
      <c r="L23" s="65">
        <f t="shared" si="5"/>
        <v>353.77772164761728</v>
      </c>
    </row>
    <row r="24" spans="1:12" ht="14.1" customHeight="1">
      <c r="A24" s="103">
        <v>83</v>
      </c>
      <c r="B24" s="84">
        <v>107.2808</v>
      </c>
      <c r="C24" s="84">
        <v>247.58779999999999</v>
      </c>
      <c r="D24" s="24">
        <v>1.3</v>
      </c>
      <c r="E24" s="140">
        <v>35.869999999999997</v>
      </c>
      <c r="F24" s="153"/>
      <c r="G24" s="102">
        <f t="shared" si="3"/>
        <v>35.635671066532915</v>
      </c>
      <c r="H24" s="24">
        <f t="shared" si="4"/>
        <v>-4.0533907262645723</v>
      </c>
      <c r="I24" s="63">
        <f t="shared" si="0"/>
        <v>101.25650000000002</v>
      </c>
      <c r="J24" s="24">
        <f t="shared" si="1"/>
        <v>764030.17873032962</v>
      </c>
      <c r="K24" s="24">
        <f t="shared" si="2"/>
        <v>1053189.0967024339</v>
      </c>
      <c r="L24" s="65">
        <f t="shared" si="5"/>
        <v>352.83660927373541</v>
      </c>
    </row>
    <row r="25" spans="1:12" ht="14.1" customHeight="1">
      <c r="A25" s="103">
        <v>84</v>
      </c>
      <c r="B25" s="84">
        <v>102.242</v>
      </c>
      <c r="C25" s="84">
        <v>255.33920000000001</v>
      </c>
      <c r="D25" s="24">
        <v>1.3</v>
      </c>
      <c r="E25" s="140">
        <v>34.78</v>
      </c>
      <c r="F25" s="153"/>
      <c r="G25" s="102">
        <f t="shared" ref="G25:G88" si="6">E25*SIN(B25/200*PI())</f>
        <v>34.758434195405549</v>
      </c>
      <c r="H25" s="24">
        <f t="shared" ref="H25:H88" si="7">E25*COS(B25/200*PI())+$C$4-D25</f>
        <v>-1.1846029085634957</v>
      </c>
      <c r="I25" s="63">
        <f t="shared" ref="I25:I88" si="8">IF(C25&lt;$D$4, 400+C25-$D$4, C25-$D$4)</f>
        <v>109.00790000000003</v>
      </c>
      <c r="J25" s="24">
        <f t="shared" si="1"/>
        <v>764028.96106414788</v>
      </c>
      <c r="K25" s="24">
        <f t="shared" si="2"/>
        <v>1053184.898223595</v>
      </c>
      <c r="L25" s="65">
        <f t="shared" si="5"/>
        <v>355.70539709143651</v>
      </c>
    </row>
    <row r="26" spans="1:12" ht="14.1" customHeight="1">
      <c r="A26" s="103">
        <v>85</v>
      </c>
      <c r="B26" s="84">
        <v>96.255799999999994</v>
      </c>
      <c r="C26" s="84">
        <v>265.94</v>
      </c>
      <c r="D26" s="24">
        <v>1.3</v>
      </c>
      <c r="E26" s="140">
        <v>36.880000000000003</v>
      </c>
      <c r="F26" s="153"/>
      <c r="G26" s="102">
        <f t="shared" si="6"/>
        <v>36.816233356494372</v>
      </c>
      <c r="H26" s="24">
        <f t="shared" si="7"/>
        <v>2.2078010610181131</v>
      </c>
      <c r="I26" s="63">
        <f t="shared" si="8"/>
        <v>119.60870000000003</v>
      </c>
      <c r="J26" s="24">
        <f t="shared" si="1"/>
        <v>764029.63358483836</v>
      </c>
      <c r="K26" s="24">
        <f t="shared" si="2"/>
        <v>1053178.6385881964</v>
      </c>
      <c r="L26" s="65">
        <f t="shared" si="5"/>
        <v>359.09780106101812</v>
      </c>
    </row>
    <row r="27" spans="1:12" ht="14.1" customHeight="1">
      <c r="A27" s="103">
        <v>86</v>
      </c>
      <c r="B27" s="84">
        <v>91.268600000000006</v>
      </c>
      <c r="C27" s="84">
        <v>276.40159999999997</v>
      </c>
      <c r="D27" s="24">
        <v>1.3</v>
      </c>
      <c r="E27" s="140">
        <v>39.909999999999997</v>
      </c>
      <c r="F27" s="153"/>
      <c r="G27" s="102">
        <f t="shared" si="6"/>
        <v>39.535218312498202</v>
      </c>
      <c r="H27" s="24">
        <f t="shared" si="7"/>
        <v>5.4966118593048874</v>
      </c>
      <c r="I27" s="63">
        <f t="shared" si="8"/>
        <v>130.0703</v>
      </c>
      <c r="J27" s="24">
        <f t="shared" si="1"/>
        <v>764029.75629586598</v>
      </c>
      <c r="K27" s="24">
        <f t="shared" si="2"/>
        <v>1053171.8124982719</v>
      </c>
      <c r="L27" s="65">
        <f t="shared" si="5"/>
        <v>362.38661185930488</v>
      </c>
    </row>
    <row r="28" spans="1:12" ht="14.1" customHeight="1">
      <c r="A28" s="103">
        <v>87</v>
      </c>
      <c r="B28" s="84">
        <v>87.622600000000006</v>
      </c>
      <c r="C28" s="84">
        <v>284.988</v>
      </c>
      <c r="D28" s="24">
        <v>1.4</v>
      </c>
      <c r="E28" s="140">
        <v>44.64</v>
      </c>
      <c r="F28" s="153"/>
      <c r="G28" s="102">
        <f t="shared" si="6"/>
        <v>43.798945155788218</v>
      </c>
      <c r="H28" s="24">
        <f t="shared" si="7"/>
        <v>8.5645001733581942</v>
      </c>
      <c r="I28" s="63">
        <f t="shared" si="8"/>
        <v>138.65670000000003</v>
      </c>
      <c r="J28" s="24">
        <f t="shared" si="1"/>
        <v>764030.51938211161</v>
      </c>
      <c r="K28" s="24">
        <f t="shared" si="2"/>
        <v>1053164.8089786668</v>
      </c>
      <c r="L28" s="65">
        <f t="shared" si="5"/>
        <v>365.45450017335816</v>
      </c>
    </row>
    <row r="29" spans="1:12" ht="14.1" customHeight="1">
      <c r="A29" s="103">
        <v>88</v>
      </c>
      <c r="B29" s="84">
        <v>82.085599999999999</v>
      </c>
      <c r="C29" s="84">
        <v>295.7276</v>
      </c>
      <c r="D29" s="24">
        <v>1.3</v>
      </c>
      <c r="E29" s="140">
        <v>48.67</v>
      </c>
      <c r="F29" s="153"/>
      <c r="G29" s="102">
        <f t="shared" si="6"/>
        <v>46.755709096516064</v>
      </c>
      <c r="H29" s="24">
        <f t="shared" si="7"/>
        <v>13.555641563831319</v>
      </c>
      <c r="I29" s="63">
        <f t="shared" si="8"/>
        <v>149.39630000000002</v>
      </c>
      <c r="J29" s="24">
        <f t="shared" si="1"/>
        <v>764027.92330446735</v>
      </c>
      <c r="K29" s="24">
        <f t="shared" si="2"/>
        <v>1053157.0537195692</v>
      </c>
      <c r="L29" s="65">
        <f t="shared" si="5"/>
        <v>370.44564156383132</v>
      </c>
    </row>
    <row r="30" spans="1:12" ht="14.1" customHeight="1">
      <c r="A30" s="104">
        <v>89</v>
      </c>
      <c r="B30" s="85">
        <v>108.7658</v>
      </c>
      <c r="C30" s="85">
        <v>206.58519999999999</v>
      </c>
      <c r="D30" s="24">
        <v>1.3</v>
      </c>
      <c r="E30" s="140">
        <v>16.03</v>
      </c>
      <c r="F30" s="153"/>
      <c r="G30" s="102">
        <f t="shared" si="6"/>
        <v>15.878280945817714</v>
      </c>
      <c r="H30" s="24">
        <f t="shared" si="7"/>
        <v>-2.1602486690558802</v>
      </c>
      <c r="I30" s="63">
        <f t="shared" si="8"/>
        <v>60.253900000000016</v>
      </c>
      <c r="J30" s="59">
        <f t="shared" si="1"/>
        <v>764007.43291929655</v>
      </c>
      <c r="K30" s="59">
        <f t="shared" si="2"/>
        <v>1053199.0817129989</v>
      </c>
      <c r="L30" s="65">
        <f t="shared" si="5"/>
        <v>354.72975133094411</v>
      </c>
    </row>
    <row r="31" spans="1:12" ht="14.1" customHeight="1">
      <c r="A31" s="103">
        <v>90</v>
      </c>
      <c r="B31" s="84">
        <v>109.05800000000001</v>
      </c>
      <c r="C31" s="84">
        <v>225.61840000000001</v>
      </c>
      <c r="D31" s="24">
        <v>1.3</v>
      </c>
      <c r="E31" s="140">
        <v>24.75</v>
      </c>
      <c r="F31" s="153"/>
      <c r="G31" s="102">
        <f t="shared" si="6"/>
        <v>24.499898208671489</v>
      </c>
      <c r="H31" s="24">
        <f t="shared" si="7"/>
        <v>-3.4696278669875324</v>
      </c>
      <c r="I31" s="63">
        <f t="shared" si="8"/>
        <v>79.287100000000038</v>
      </c>
      <c r="J31" s="24">
        <f t="shared" si="1"/>
        <v>764017.76454833313</v>
      </c>
      <c r="K31" s="24">
        <f t="shared" si="2"/>
        <v>1053197.6313318105</v>
      </c>
      <c r="L31" s="65">
        <f t="shared" si="5"/>
        <v>353.42037213301245</v>
      </c>
    </row>
    <row r="32" spans="1:12" ht="14.1" customHeight="1">
      <c r="A32" s="103">
        <v>91</v>
      </c>
      <c r="B32" s="84">
        <v>108.3866</v>
      </c>
      <c r="C32" s="84">
        <v>236.15260000000001</v>
      </c>
      <c r="D32" s="24">
        <v>1.3</v>
      </c>
      <c r="E32" s="140">
        <v>36.06</v>
      </c>
      <c r="F32" s="153"/>
      <c r="G32" s="102">
        <f t="shared" si="6"/>
        <v>35.747550977799712</v>
      </c>
      <c r="H32" s="24">
        <f t="shared" si="7"/>
        <v>-4.6966865095350023</v>
      </c>
      <c r="I32" s="63">
        <f t="shared" si="8"/>
        <v>89.821300000000036</v>
      </c>
      <c r="J32" s="24">
        <f t="shared" si="1"/>
        <v>764029.8416029918</v>
      </c>
      <c r="K32" s="24">
        <f t="shared" si="2"/>
        <v>1053195.4912352948</v>
      </c>
      <c r="L32" s="65">
        <f t="shared" si="5"/>
        <v>352.19331349046496</v>
      </c>
    </row>
    <row r="33" spans="1:12" ht="14.1" customHeight="1">
      <c r="A33" s="103">
        <v>92</v>
      </c>
      <c r="B33" s="84">
        <v>108.8104</v>
      </c>
      <c r="C33" s="84">
        <v>238.7054</v>
      </c>
      <c r="D33" s="24">
        <v>1.3</v>
      </c>
      <c r="E33" s="140">
        <v>35.090000000000003</v>
      </c>
      <c r="F33" s="153"/>
      <c r="G33" s="102">
        <f t="shared" si="6"/>
        <v>34.754501094695527</v>
      </c>
      <c r="H33" s="24">
        <f t="shared" si="7"/>
        <v>-4.8007389579286333</v>
      </c>
      <c r="I33" s="63">
        <f t="shared" si="8"/>
        <v>92.374100000000027</v>
      </c>
      <c r="J33" s="24">
        <f t="shared" si="1"/>
        <v>764029.05545275053</v>
      </c>
      <c r="K33" s="24">
        <f t="shared" si="2"/>
        <v>1053193.9532007931</v>
      </c>
      <c r="L33" s="65">
        <f t="shared" si="5"/>
        <v>352.08926104207137</v>
      </c>
    </row>
    <row r="34" spans="1:12" ht="14.1" customHeight="1">
      <c r="A34" s="103">
        <v>93</v>
      </c>
      <c r="B34" s="84">
        <v>102.9234</v>
      </c>
      <c r="C34" s="84">
        <v>227.41900000000001</v>
      </c>
      <c r="D34" s="24">
        <v>1.3</v>
      </c>
      <c r="E34" s="140">
        <v>38.58</v>
      </c>
      <c r="F34" s="153"/>
      <c r="G34" s="102">
        <f t="shared" si="6"/>
        <v>38.539330189486854</v>
      </c>
      <c r="H34" s="24">
        <f t="shared" si="7"/>
        <v>-1.7309964838212408</v>
      </c>
      <c r="I34" s="63">
        <f t="shared" si="8"/>
        <v>81.087700000000041</v>
      </c>
      <c r="J34" s="24">
        <f t="shared" si="1"/>
        <v>764031.4011986258</v>
      </c>
      <c r="K34" s="24">
        <f t="shared" si="2"/>
        <v>1053201.0813621208</v>
      </c>
      <c r="L34" s="65">
        <f t="shared" si="5"/>
        <v>355.15900351617876</v>
      </c>
    </row>
    <row r="35" spans="1:12" ht="14.1" customHeight="1">
      <c r="A35" s="103">
        <v>94</v>
      </c>
      <c r="B35" s="84">
        <v>99.151799999999994</v>
      </c>
      <c r="C35" s="84">
        <v>216.57400000000001</v>
      </c>
      <c r="D35" s="24">
        <v>1.3</v>
      </c>
      <c r="E35" s="140">
        <v>43.87</v>
      </c>
      <c r="F35" s="153"/>
      <c r="G35" s="102">
        <f t="shared" si="6"/>
        <v>43.866106255015978</v>
      </c>
      <c r="H35" s="24">
        <f t="shared" si="7"/>
        <v>0.62448440838723118</v>
      </c>
      <c r="I35" s="63">
        <f t="shared" si="8"/>
        <v>70.242700000000042</v>
      </c>
      <c r="J35" s="24">
        <f t="shared" si="1"/>
        <v>764033.71062428027</v>
      </c>
      <c r="K35" s="24">
        <f t="shared" si="2"/>
        <v>1053209.5656465606</v>
      </c>
      <c r="L35" s="65">
        <f t="shared" si="5"/>
        <v>357.5144844083872</v>
      </c>
    </row>
    <row r="36" spans="1:12" ht="14.1" customHeight="1">
      <c r="A36" s="103">
        <v>95</v>
      </c>
      <c r="B36" s="84">
        <v>95.857200000000006</v>
      </c>
      <c r="C36" s="84">
        <v>203.34200000000001</v>
      </c>
      <c r="D36" s="24">
        <v>1.3</v>
      </c>
      <c r="E36" s="140">
        <v>51.76</v>
      </c>
      <c r="F36" s="153"/>
      <c r="G36" s="102">
        <f t="shared" si="6"/>
        <v>51.650443362337001</v>
      </c>
      <c r="H36" s="24">
        <f t="shared" si="7"/>
        <v>3.4059026239654777</v>
      </c>
      <c r="I36" s="63">
        <f t="shared" si="8"/>
        <v>57.010700000000043</v>
      </c>
      <c r="J36" s="24">
        <f t="shared" si="1"/>
        <v>764034.86500381399</v>
      </c>
      <c r="K36" s="24">
        <f t="shared" si="2"/>
        <v>1053222.0872849124</v>
      </c>
      <c r="L36" s="65">
        <f t="shared" si="5"/>
        <v>360.29590262396545</v>
      </c>
    </row>
    <row r="37" spans="1:12" ht="14.1" customHeight="1">
      <c r="A37" s="103">
        <v>96</v>
      </c>
      <c r="B37" s="84">
        <v>95.669399999999996</v>
      </c>
      <c r="C37" s="84">
        <v>201.13339999999999</v>
      </c>
      <c r="D37" s="24">
        <v>1.3</v>
      </c>
      <c r="E37" s="140">
        <v>53.35</v>
      </c>
      <c r="F37" s="153"/>
      <c r="G37" s="102">
        <f t="shared" si="6"/>
        <v>53.226612021798999</v>
      </c>
      <c r="H37" s="24">
        <f t="shared" si="7"/>
        <v>3.6663304704456534</v>
      </c>
      <c r="I37" s="63">
        <f t="shared" si="8"/>
        <v>54.802100000000024</v>
      </c>
      <c r="J37" s="24">
        <f t="shared" si="1"/>
        <v>764034.91617988632</v>
      </c>
      <c r="K37" s="24">
        <f t="shared" si="2"/>
        <v>1053224.4935692702</v>
      </c>
      <c r="L37" s="65">
        <f t="shared" si="5"/>
        <v>360.55633047044563</v>
      </c>
    </row>
    <row r="38" spans="1:12" ht="14.1" customHeight="1">
      <c r="A38" s="103">
        <v>97</v>
      </c>
      <c r="B38" s="84">
        <v>92.371600000000001</v>
      </c>
      <c r="C38" s="84">
        <v>189.5566</v>
      </c>
      <c r="D38" s="24">
        <v>1.3</v>
      </c>
      <c r="E38" s="140">
        <v>65.55</v>
      </c>
      <c r="F38" s="153"/>
      <c r="G38" s="102">
        <f t="shared" si="6"/>
        <v>65.07996558356335</v>
      </c>
      <c r="H38" s="24">
        <f t="shared" si="7"/>
        <v>7.8758521962967665</v>
      </c>
      <c r="I38" s="63">
        <f t="shared" si="8"/>
        <v>43.225300000000033</v>
      </c>
      <c r="J38" s="24">
        <f t="shared" si="1"/>
        <v>764035.42026274267</v>
      </c>
      <c r="K38" s="24">
        <f t="shared" si="2"/>
        <v>1053240.4460614827</v>
      </c>
      <c r="L38" s="65">
        <f t="shared" si="5"/>
        <v>364.76585219629675</v>
      </c>
    </row>
    <row r="39" spans="1:12" ht="14.1" customHeight="1">
      <c r="A39" s="103">
        <v>98</v>
      </c>
      <c r="B39" s="84">
        <v>91.179199999999994</v>
      </c>
      <c r="C39" s="84">
        <v>177.33179999999999</v>
      </c>
      <c r="D39" s="24">
        <v>1.3</v>
      </c>
      <c r="E39" s="140">
        <v>56.43</v>
      </c>
      <c r="F39" s="153"/>
      <c r="G39" s="102">
        <f t="shared" si="6"/>
        <v>55.889194811719122</v>
      </c>
      <c r="H39" s="24">
        <f t="shared" si="7"/>
        <v>7.8337669517190571</v>
      </c>
      <c r="I39" s="63">
        <f t="shared" si="8"/>
        <v>31.000500000000017</v>
      </c>
      <c r="J39" s="24">
        <f t="shared" si="1"/>
        <v>764020.70260847802</v>
      </c>
      <c r="K39" s="24">
        <f t="shared" si="2"/>
        <v>1053239.1927440674</v>
      </c>
      <c r="L39" s="65">
        <f t="shared" si="5"/>
        <v>364.72376695171903</v>
      </c>
    </row>
    <row r="40" spans="1:12" ht="14.1" customHeight="1">
      <c r="A40" s="103">
        <v>99</v>
      </c>
      <c r="B40" s="84">
        <v>92.915199999999999</v>
      </c>
      <c r="C40" s="84">
        <v>182.57579999999999</v>
      </c>
      <c r="D40" s="24">
        <v>1.3</v>
      </c>
      <c r="E40" s="140">
        <v>46.9</v>
      </c>
      <c r="F40" s="153"/>
      <c r="G40" s="102">
        <f t="shared" si="6"/>
        <v>46.609872084597718</v>
      </c>
      <c r="H40" s="24">
        <f t="shared" si="7"/>
        <v>5.248629786943801</v>
      </c>
      <c r="I40" s="63">
        <f t="shared" si="8"/>
        <v>36.244500000000016</v>
      </c>
      <c r="J40" s="24">
        <f t="shared" si="1"/>
        <v>764019.67577672948</v>
      </c>
      <c r="K40" s="24">
        <f t="shared" si="2"/>
        <v>1053229.0578083887</v>
      </c>
      <c r="L40" s="65">
        <f t="shared" si="5"/>
        <v>362.1386297869438</v>
      </c>
    </row>
    <row r="41" spans="1:12" ht="14.1" customHeight="1">
      <c r="A41" s="103">
        <v>100</v>
      </c>
      <c r="B41" s="84">
        <v>95.828999999999994</v>
      </c>
      <c r="C41" s="84">
        <v>193.71539999999999</v>
      </c>
      <c r="D41" s="24">
        <v>1.3</v>
      </c>
      <c r="E41" s="140">
        <v>39.17</v>
      </c>
      <c r="F41" s="153"/>
      <c r="G41" s="102">
        <f t="shared" si="6"/>
        <v>39.085959553752417</v>
      </c>
      <c r="H41" s="24">
        <f t="shared" si="7"/>
        <v>2.6045010747571187</v>
      </c>
      <c r="I41" s="63">
        <f t="shared" si="8"/>
        <v>47.384100000000018</v>
      </c>
      <c r="J41" s="24">
        <f t="shared" ref="J41:J72" si="9">$F$4+G41*SIN(I41/200*PI())</f>
        <v>764021.0292815814</v>
      </c>
      <c r="K41" s="24">
        <f t="shared" si="2"/>
        <v>1053218.5499544553</v>
      </c>
      <c r="L41" s="65">
        <f t="shared" si="5"/>
        <v>359.49450107475712</v>
      </c>
    </row>
    <row r="42" spans="1:12" ht="14.1" customHeight="1">
      <c r="A42" s="103">
        <v>101</v>
      </c>
      <c r="B42" s="84">
        <v>96.105599999999995</v>
      </c>
      <c r="C42" s="84">
        <v>197.01660000000001</v>
      </c>
      <c r="D42" s="24">
        <v>1.65</v>
      </c>
      <c r="E42" s="140">
        <v>37.840000000000003</v>
      </c>
      <c r="F42" s="153"/>
      <c r="G42" s="102">
        <f t="shared" si="6"/>
        <v>37.76922065127296</v>
      </c>
      <c r="H42" s="24">
        <f t="shared" si="7"/>
        <v>2.0033463630542365</v>
      </c>
      <c r="I42" s="63">
        <f t="shared" si="8"/>
        <v>50.685300000000041</v>
      </c>
      <c r="J42" s="24">
        <f t="shared" si="9"/>
        <v>764021.54280972527</v>
      </c>
      <c r="K42" s="24">
        <f t="shared" si="2"/>
        <v>1053216.2178396494</v>
      </c>
      <c r="L42" s="65">
        <f t="shared" si="5"/>
        <v>358.89334636305421</v>
      </c>
    </row>
    <row r="43" spans="1:12" ht="14.1" customHeight="1">
      <c r="A43" s="103">
        <v>102</v>
      </c>
      <c r="B43" s="84">
        <v>98.118399999999994</v>
      </c>
      <c r="C43" s="84">
        <v>206.7646</v>
      </c>
      <c r="D43" s="24">
        <v>1.5</v>
      </c>
      <c r="E43" s="140">
        <v>33.369999999999997</v>
      </c>
      <c r="F43" s="153"/>
      <c r="G43" s="102">
        <f t="shared" si="6"/>
        <v>33.355425657936685</v>
      </c>
      <c r="H43" s="24">
        <f t="shared" si="7"/>
        <v>0.82614358886462291</v>
      </c>
      <c r="I43" s="63">
        <f t="shared" si="8"/>
        <v>60.433300000000031</v>
      </c>
      <c r="J43" s="24">
        <f t="shared" si="9"/>
        <v>764021.66792250657</v>
      </c>
      <c r="K43" s="24">
        <f t="shared" si="2"/>
        <v>1053209.2217069217</v>
      </c>
      <c r="L43" s="65">
        <f t="shared" si="5"/>
        <v>357.71614358886461</v>
      </c>
    </row>
    <row r="44" spans="1:12" ht="14.1" customHeight="1">
      <c r="A44" s="103">
        <v>103</v>
      </c>
      <c r="B44" s="84">
        <v>101.976</v>
      </c>
      <c r="C44" s="84">
        <v>218.57919999999999</v>
      </c>
      <c r="D44" s="24">
        <v>1.3</v>
      </c>
      <c r="E44" s="140">
        <v>29.26</v>
      </c>
      <c r="F44" s="153"/>
      <c r="G44" s="102">
        <f t="shared" si="6"/>
        <v>29.245906362618555</v>
      </c>
      <c r="H44" s="24">
        <f t="shared" si="7"/>
        <v>-0.86805342846534894</v>
      </c>
      <c r="I44" s="63">
        <f t="shared" si="8"/>
        <v>72.247900000000016</v>
      </c>
      <c r="J44" s="24">
        <f t="shared" si="9"/>
        <v>764021.0607758119</v>
      </c>
      <c r="K44" s="24">
        <f t="shared" si="2"/>
        <v>1053202.1491621104</v>
      </c>
      <c r="L44" s="65">
        <f t="shared" si="5"/>
        <v>356.02194657153461</v>
      </c>
    </row>
    <row r="45" spans="1:12">
      <c r="A45" s="103">
        <v>104</v>
      </c>
      <c r="B45" s="84">
        <v>96.704800000000006</v>
      </c>
      <c r="C45" s="84">
        <v>187.26339999999999</v>
      </c>
      <c r="D45" s="24">
        <v>1.3</v>
      </c>
      <c r="E45" s="140">
        <v>25.33</v>
      </c>
      <c r="F45" s="153"/>
      <c r="G45" s="102">
        <f t="shared" si="6"/>
        <v>25.296075649559743</v>
      </c>
      <c r="H45" s="24">
        <f t="shared" si="7"/>
        <v>1.3505177342372823</v>
      </c>
      <c r="I45" s="63">
        <f t="shared" si="8"/>
        <v>40.93210000000002</v>
      </c>
      <c r="J45" s="24">
        <f t="shared" si="9"/>
        <v>764009.71669127198</v>
      </c>
      <c r="K45" s="24">
        <f t="shared" ref="K45:K52" si="10">$H$4+G45*COS(I45/200*PI())</f>
        <v>1053210.0450714775</v>
      </c>
      <c r="L45" s="65">
        <f t="shared" ref="L45:L52" si="11">$E$4+H45</f>
        <v>358.24051773423724</v>
      </c>
    </row>
    <row r="46" spans="1:12">
      <c r="A46" s="103">
        <v>105</v>
      </c>
      <c r="B46" s="84">
        <v>96.367599999999996</v>
      </c>
      <c r="C46" s="84">
        <v>182.63339999999999</v>
      </c>
      <c r="D46" s="24">
        <v>1.3</v>
      </c>
      <c r="E46" s="140">
        <v>26.47</v>
      </c>
      <c r="F46" s="153"/>
      <c r="G46" s="102">
        <f t="shared" si="6"/>
        <v>26.426924214320987</v>
      </c>
      <c r="H46" s="24">
        <f t="shared" si="7"/>
        <v>1.5494954688686675</v>
      </c>
      <c r="I46" s="63">
        <f t="shared" si="8"/>
        <v>36.302100000000024</v>
      </c>
      <c r="J46" s="24">
        <f t="shared" si="9"/>
        <v>764008.81597779249</v>
      </c>
      <c r="K46" s="24">
        <f t="shared" si="10"/>
        <v>1053212.0455433978</v>
      </c>
      <c r="L46" s="65">
        <f t="shared" si="11"/>
        <v>358.43949546886864</v>
      </c>
    </row>
    <row r="47" spans="1:12">
      <c r="A47" s="103">
        <v>106</v>
      </c>
      <c r="B47" s="84">
        <v>91.214399999999998</v>
      </c>
      <c r="C47" s="84">
        <v>165.8912</v>
      </c>
      <c r="D47" s="24">
        <v>1.3</v>
      </c>
      <c r="E47" s="140">
        <v>40.71</v>
      </c>
      <c r="F47" s="153"/>
      <c r="G47" s="102">
        <f t="shared" si="6"/>
        <v>40.322952434643916</v>
      </c>
      <c r="H47" s="24">
        <f t="shared" si="7"/>
        <v>5.6403220401548566</v>
      </c>
      <c r="I47" s="63">
        <f t="shared" si="8"/>
        <v>19.559900000000027</v>
      </c>
      <c r="J47" s="24">
        <f t="shared" si="9"/>
        <v>764006.74506962125</v>
      </c>
      <c r="K47" s="24">
        <f t="shared" si="10"/>
        <v>1053228.2346298276</v>
      </c>
      <c r="L47" s="65">
        <f t="shared" si="11"/>
        <v>362.53032204015483</v>
      </c>
    </row>
    <row r="48" spans="1:12">
      <c r="A48" s="103">
        <v>107</v>
      </c>
      <c r="B48" s="84">
        <v>91.561199999999999</v>
      </c>
      <c r="C48" s="84">
        <v>167.24299999999999</v>
      </c>
      <c r="D48" s="24">
        <v>1.3</v>
      </c>
      <c r="E48" s="140">
        <v>43.15</v>
      </c>
      <c r="F48" s="153"/>
      <c r="G48" s="102">
        <f t="shared" si="6"/>
        <v>42.771456379792191</v>
      </c>
      <c r="H48" s="24">
        <f t="shared" si="7"/>
        <v>5.7430710280982709</v>
      </c>
      <c r="I48" s="63">
        <f t="shared" si="8"/>
        <v>20.911700000000025</v>
      </c>
      <c r="J48" s="24">
        <f t="shared" si="9"/>
        <v>764008.34828030493</v>
      </c>
      <c r="K48" s="24">
        <f t="shared" si="10"/>
        <v>1053230.2846259892</v>
      </c>
      <c r="L48" s="65">
        <f t="shared" si="11"/>
        <v>362.63307102809824</v>
      </c>
    </row>
    <row r="49" spans="1:12">
      <c r="A49" s="103">
        <v>108</v>
      </c>
      <c r="B49" s="84">
        <v>88.915999999999997</v>
      </c>
      <c r="C49" s="84">
        <v>160.9692</v>
      </c>
      <c r="D49" s="24">
        <v>1.3</v>
      </c>
      <c r="E49" s="140">
        <v>52.71</v>
      </c>
      <c r="F49" s="153"/>
      <c r="G49" s="102">
        <f t="shared" si="6"/>
        <v>51.913109851834278</v>
      </c>
      <c r="H49" s="24">
        <f t="shared" si="7"/>
        <v>9.1708885389860466</v>
      </c>
      <c r="I49" s="63">
        <f t="shared" si="8"/>
        <v>14.63790000000003</v>
      </c>
      <c r="J49" s="24">
        <f t="shared" si="9"/>
        <v>764006.38156461914</v>
      </c>
      <c r="K49" s="24">
        <f t="shared" si="10"/>
        <v>1053240.3468599734</v>
      </c>
      <c r="L49" s="65">
        <f t="shared" si="11"/>
        <v>366.06088853898603</v>
      </c>
    </row>
    <row r="50" spans="1:12">
      <c r="A50" s="103">
        <v>109</v>
      </c>
      <c r="B50" s="84">
        <v>88.706400000000002</v>
      </c>
      <c r="C50" s="84">
        <v>147.3074</v>
      </c>
      <c r="D50" s="24">
        <v>1.3</v>
      </c>
      <c r="E50" s="140">
        <v>51.35</v>
      </c>
      <c r="F50" s="153"/>
      <c r="G50" s="102">
        <f t="shared" si="6"/>
        <v>50.54411002538464</v>
      </c>
      <c r="H50" s="24">
        <f t="shared" si="7"/>
        <v>9.1017571001330548</v>
      </c>
      <c r="I50" s="63">
        <f t="shared" si="8"/>
        <v>0.97610000000003083</v>
      </c>
      <c r="J50" s="24">
        <f t="shared" si="9"/>
        <v>763995.32493937388</v>
      </c>
      <c r="K50" s="24">
        <f t="shared" si="10"/>
        <v>1053240.3381690134</v>
      </c>
      <c r="L50" s="65">
        <f t="shared" si="11"/>
        <v>365.99175710013304</v>
      </c>
    </row>
    <row r="51" spans="1:12">
      <c r="A51" s="103">
        <v>110</v>
      </c>
      <c r="B51" s="84">
        <v>89.014399999999995</v>
      </c>
      <c r="C51" s="84">
        <v>152.25700000000001</v>
      </c>
      <c r="D51" s="24">
        <v>1.3</v>
      </c>
      <c r="E51" s="140">
        <v>46.21</v>
      </c>
      <c r="F51" s="153"/>
      <c r="G51" s="102">
        <f t="shared" si="6"/>
        <v>45.523697878367564</v>
      </c>
      <c r="H51" s="24">
        <f t="shared" si="7"/>
        <v>7.9745467091140609</v>
      </c>
      <c r="I51" s="63">
        <f t="shared" si="8"/>
        <v>5.9257000000000346</v>
      </c>
      <c r="J51" s="24">
        <f t="shared" si="9"/>
        <v>763998.78126053012</v>
      </c>
      <c r="K51" s="24">
        <f t="shared" si="10"/>
        <v>1053235.1266312762</v>
      </c>
      <c r="L51" s="65">
        <f t="shared" si="11"/>
        <v>364.86454670911405</v>
      </c>
    </row>
    <row r="52" spans="1:12">
      <c r="A52" s="103">
        <v>111</v>
      </c>
      <c r="B52" s="84">
        <v>90.178399999999996</v>
      </c>
      <c r="C52" s="84">
        <v>147.07079999999999</v>
      </c>
      <c r="D52" s="24">
        <v>1.3</v>
      </c>
      <c r="E52" s="140">
        <v>45.86</v>
      </c>
      <c r="F52" s="153"/>
      <c r="G52" s="102">
        <f t="shared" si="6"/>
        <v>45.315313365497673</v>
      </c>
      <c r="H52" s="24">
        <f t="shared" si="7"/>
        <v>7.0871252711121953</v>
      </c>
      <c r="I52" s="63">
        <f t="shared" si="8"/>
        <v>0.73950000000002092</v>
      </c>
      <c r="J52" s="24">
        <f t="shared" si="9"/>
        <v>763995.07637260237</v>
      </c>
      <c r="K52" s="24">
        <f t="shared" si="10"/>
        <v>1053235.1122561488</v>
      </c>
      <c r="L52" s="65">
        <f t="shared" si="11"/>
        <v>363.97712527111219</v>
      </c>
    </row>
    <row r="53" spans="1:12">
      <c r="A53" s="103">
        <v>112</v>
      </c>
      <c r="B53" s="84">
        <v>88.72</v>
      </c>
      <c r="C53" s="84">
        <v>142.78980000000001</v>
      </c>
      <c r="D53" s="24">
        <v>1.3</v>
      </c>
      <c r="E53" s="140">
        <v>45.4</v>
      </c>
      <c r="F53" s="153"/>
      <c r="G53" s="102">
        <f t="shared" si="6"/>
        <v>44.689200200170347</v>
      </c>
      <c r="H53" s="24">
        <f t="shared" si="7"/>
        <v>8.0422112862067241</v>
      </c>
      <c r="I53" s="63">
        <f t="shared" si="8"/>
        <v>396.45850000000007</v>
      </c>
      <c r="J53" s="24">
        <f t="shared" si="9"/>
        <v>763992.06523293129</v>
      </c>
      <c r="K53" s="24">
        <f t="shared" ref="K53:K90" si="12">$H$4+G53*COS(I53/200*PI())</f>
        <v>1053234.4200688833</v>
      </c>
      <c r="L53" s="65">
        <f t="shared" ref="L53:L90" si="13">$E$4+H53</f>
        <v>364.93221128620672</v>
      </c>
    </row>
    <row r="54" spans="1:12">
      <c r="A54" s="103">
        <v>113</v>
      </c>
      <c r="B54" s="84">
        <v>90.760199999999998</v>
      </c>
      <c r="C54" s="84">
        <v>147.4906</v>
      </c>
      <c r="D54" s="24">
        <v>1.3</v>
      </c>
      <c r="E54" s="140">
        <v>36.119999999999997</v>
      </c>
      <c r="F54" s="153"/>
      <c r="G54" s="102">
        <f t="shared" si="6"/>
        <v>35.740230455246795</v>
      </c>
      <c r="H54" s="24">
        <f t="shared" si="7"/>
        <v>5.2640144530666442</v>
      </c>
      <c r="I54" s="63">
        <f t="shared" si="8"/>
        <v>1.1593000000000302</v>
      </c>
      <c r="J54" s="24">
        <f t="shared" si="9"/>
        <v>763995.20080226881</v>
      </c>
      <c r="K54" s="24">
        <f t="shared" si="12"/>
        <v>1053225.5343046582</v>
      </c>
      <c r="L54" s="65">
        <f t="shared" si="13"/>
        <v>362.15401445306662</v>
      </c>
    </row>
    <row r="55" spans="1:12">
      <c r="A55" s="103">
        <v>114</v>
      </c>
      <c r="B55" s="84">
        <v>92.394800000000004</v>
      </c>
      <c r="C55" s="84">
        <v>152.68199999999999</v>
      </c>
      <c r="D55" s="24">
        <v>1.3</v>
      </c>
      <c r="E55" s="140">
        <v>28.51</v>
      </c>
      <c r="F55" s="153"/>
      <c r="G55" s="102">
        <f t="shared" si="6"/>
        <v>28.306805615895573</v>
      </c>
      <c r="H55" s="24">
        <f t="shared" si="7"/>
        <v>3.4377721854036922</v>
      </c>
      <c r="I55" s="63">
        <f t="shared" si="8"/>
        <v>6.3507000000000176</v>
      </c>
      <c r="J55" s="24">
        <f t="shared" si="9"/>
        <v>763997.36910851847</v>
      </c>
      <c r="K55" s="24">
        <f t="shared" si="12"/>
        <v>1053217.9660766055</v>
      </c>
      <c r="L55" s="65">
        <f t="shared" si="13"/>
        <v>360.32777218540366</v>
      </c>
    </row>
    <row r="56" spans="1:12">
      <c r="A56" s="103">
        <v>115</v>
      </c>
      <c r="B56" s="84">
        <v>97.9482</v>
      </c>
      <c r="C56" s="84">
        <v>159.3176</v>
      </c>
      <c r="D56" s="24">
        <v>1.3</v>
      </c>
      <c r="E56" s="140">
        <v>16.04</v>
      </c>
      <c r="F56" s="153"/>
      <c r="G56" s="102">
        <f t="shared" si="6"/>
        <v>16.031669969731858</v>
      </c>
      <c r="H56" s="24">
        <f t="shared" si="7"/>
        <v>0.55687327421494248</v>
      </c>
      <c r="I56" s="63">
        <f t="shared" si="8"/>
        <v>12.986300000000028</v>
      </c>
      <c r="J56" s="24">
        <f t="shared" si="9"/>
        <v>763997.79764059838</v>
      </c>
      <c r="K56" s="24">
        <f t="shared" si="12"/>
        <v>1053205.4992761796</v>
      </c>
      <c r="L56" s="65">
        <f t="shared" si="13"/>
        <v>357.44687327421491</v>
      </c>
    </row>
    <row r="57" spans="1:12">
      <c r="A57" s="103">
        <v>116</v>
      </c>
      <c r="B57" s="84">
        <v>97.419600000000003</v>
      </c>
      <c r="C57" s="84">
        <v>165.59</v>
      </c>
      <c r="D57" s="24">
        <v>1.3</v>
      </c>
      <c r="E57" s="140">
        <v>13.85</v>
      </c>
      <c r="F57" s="153"/>
      <c r="G57" s="102">
        <f t="shared" si="6"/>
        <v>13.838624404558709</v>
      </c>
      <c r="H57" s="24">
        <f t="shared" si="7"/>
        <v>0.60122597013333912</v>
      </c>
      <c r="I57" s="63">
        <f t="shared" si="8"/>
        <v>19.258700000000033</v>
      </c>
      <c r="J57" s="24">
        <f t="shared" si="9"/>
        <v>763998.67282920878</v>
      </c>
      <c r="K57" s="24">
        <f t="shared" si="12"/>
        <v>1053203.0102159227</v>
      </c>
      <c r="L57" s="65">
        <f t="shared" si="13"/>
        <v>357.49122597013331</v>
      </c>
    </row>
    <row r="58" spans="1:12">
      <c r="A58" s="103">
        <v>117</v>
      </c>
      <c r="B58" s="84">
        <v>99.356800000000007</v>
      </c>
      <c r="C58" s="84">
        <v>133.98480000000001</v>
      </c>
      <c r="D58" s="24">
        <v>1.3</v>
      </c>
      <c r="E58" s="140">
        <v>11.35</v>
      </c>
      <c r="F58" s="153"/>
      <c r="G58" s="102">
        <f t="shared" si="6"/>
        <v>11.349420712713702</v>
      </c>
      <c r="H58" s="24">
        <f t="shared" si="7"/>
        <v>0.15467120748125329</v>
      </c>
      <c r="I58" s="63">
        <f t="shared" si="8"/>
        <v>387.65350000000001</v>
      </c>
      <c r="J58" s="24">
        <f t="shared" si="9"/>
        <v>763992.36268385965</v>
      </c>
      <c r="K58" s="24">
        <f t="shared" si="12"/>
        <v>1053200.9366511402</v>
      </c>
      <c r="L58" s="65">
        <f t="shared" si="13"/>
        <v>357.04467120748126</v>
      </c>
    </row>
    <row r="59" spans="1:12">
      <c r="A59" s="103">
        <v>118</v>
      </c>
      <c r="B59" s="84">
        <v>98.513000000000005</v>
      </c>
      <c r="C59" s="84">
        <v>134.12440000000001</v>
      </c>
      <c r="D59" s="24">
        <v>1.3</v>
      </c>
      <c r="E59" s="140">
        <v>13.31</v>
      </c>
      <c r="F59" s="153"/>
      <c r="G59" s="102">
        <f t="shared" si="6"/>
        <v>13.306369303007346</v>
      </c>
      <c r="H59" s="24">
        <f t="shared" si="7"/>
        <v>0.35086326895245112</v>
      </c>
      <c r="I59" s="63">
        <f t="shared" si="8"/>
        <v>387.79310000000009</v>
      </c>
      <c r="J59" s="24">
        <f t="shared" si="9"/>
        <v>763992.01416886318</v>
      </c>
      <c r="K59" s="24">
        <f t="shared" si="12"/>
        <v>1053202.8625045253</v>
      </c>
      <c r="L59" s="65">
        <f t="shared" si="13"/>
        <v>357.24086326895241</v>
      </c>
    </row>
    <row r="60" spans="1:12">
      <c r="A60" s="103">
        <v>119</v>
      </c>
      <c r="B60" s="84">
        <v>98.956999999999994</v>
      </c>
      <c r="C60" s="84">
        <v>152.4906</v>
      </c>
      <c r="D60" s="24">
        <v>1.3</v>
      </c>
      <c r="E60" s="140">
        <v>19.2</v>
      </c>
      <c r="F60" s="153"/>
      <c r="G60" s="102">
        <f t="shared" si="6"/>
        <v>19.197423264210446</v>
      </c>
      <c r="H60" s="24">
        <f t="shared" si="7"/>
        <v>0.35454731719013877</v>
      </c>
      <c r="I60" s="63">
        <f t="shared" si="8"/>
        <v>6.1593000000000302</v>
      </c>
      <c r="J60" s="24">
        <f t="shared" si="9"/>
        <v>763996.40445552673</v>
      </c>
      <c r="K60" s="24">
        <f>$H$4+G60*COS(I60/200*PI())</f>
        <v>1053208.9076438812</v>
      </c>
      <c r="L60" s="65">
        <f>$E$4+H60</f>
        <v>357.2445473171901</v>
      </c>
    </row>
    <row r="61" spans="1:12">
      <c r="A61" s="105">
        <v>120</v>
      </c>
      <c r="B61" s="101">
        <v>98.547799999999995</v>
      </c>
      <c r="C61" s="101">
        <v>142.03639999999999</v>
      </c>
      <c r="D61" s="22">
        <v>1.3</v>
      </c>
      <c r="E61" s="140">
        <v>20.54</v>
      </c>
      <c r="F61" s="153"/>
      <c r="G61" s="102">
        <f t="shared" si="6"/>
        <v>20.534656273398326</v>
      </c>
      <c r="H61" s="24">
        <f t="shared" si="7"/>
        <v>0.50849944864716012</v>
      </c>
      <c r="I61" s="63">
        <f t="shared" si="8"/>
        <v>395.70510000000002</v>
      </c>
      <c r="J61" s="24">
        <f t="shared" si="9"/>
        <v>763993.16569789557</v>
      </c>
      <c r="K61" s="24">
        <f>$H$4+G61*COS(I61/200*PI())</f>
        <v>1053210.2879431851</v>
      </c>
      <c r="L61" s="65">
        <f>$E$4+H61</f>
        <v>357.39849944864716</v>
      </c>
    </row>
    <row r="62" spans="1:12">
      <c r="A62" s="103">
        <v>121</v>
      </c>
      <c r="B62" s="84">
        <v>98.43</v>
      </c>
      <c r="C62" s="84">
        <v>130.44159999999999</v>
      </c>
      <c r="D62" s="24">
        <v>1.3</v>
      </c>
      <c r="E62" s="140">
        <v>18.03</v>
      </c>
      <c r="F62" s="153"/>
      <c r="G62" s="102">
        <f t="shared" si="6"/>
        <v>18.024517447757454</v>
      </c>
      <c r="H62" s="24">
        <f t="shared" si="7"/>
        <v>0.48460181678347825</v>
      </c>
      <c r="I62" s="63">
        <f t="shared" si="8"/>
        <v>384.11030000000005</v>
      </c>
      <c r="J62" s="24">
        <f t="shared" si="9"/>
        <v>763990.09773945285</v>
      </c>
      <c r="K62" s="24">
        <f t="shared" si="12"/>
        <v>1053207.2659842335</v>
      </c>
      <c r="L62" s="65">
        <f t="shared" si="13"/>
        <v>357.37460181678347</v>
      </c>
    </row>
    <row r="63" spans="1:12">
      <c r="A63" s="103">
        <v>122</v>
      </c>
      <c r="B63" s="84">
        <v>95.486800000000002</v>
      </c>
      <c r="C63" s="84">
        <v>160.5172</v>
      </c>
      <c r="D63" s="24">
        <v>1.3</v>
      </c>
      <c r="E63" s="140">
        <v>20.69</v>
      </c>
      <c r="F63" s="153"/>
      <c r="G63" s="102">
        <f t="shared" si="6"/>
        <v>20.638029426531872</v>
      </c>
      <c r="H63" s="24">
        <f t="shared" si="7"/>
        <v>1.5055515649763132</v>
      </c>
      <c r="I63" s="63">
        <f t="shared" si="8"/>
        <v>14.185900000000032</v>
      </c>
      <c r="J63" s="24">
        <f t="shared" si="9"/>
        <v>763999.11084129673</v>
      </c>
      <c r="K63" s="24">
        <f t="shared" si="12"/>
        <v>1053209.927766525</v>
      </c>
      <c r="L63" s="65">
        <f t="shared" si="13"/>
        <v>358.3955515649763</v>
      </c>
    </row>
    <row r="64" spans="1:12">
      <c r="A64" s="103">
        <v>123</v>
      </c>
      <c r="B64" s="84">
        <v>93.791399999999996</v>
      </c>
      <c r="C64" s="84">
        <v>141.52420000000001</v>
      </c>
      <c r="D64" s="24">
        <v>1.3</v>
      </c>
      <c r="E64" s="140">
        <v>24.19</v>
      </c>
      <c r="F64" s="153"/>
      <c r="G64" s="102">
        <f t="shared" si="6"/>
        <v>24.075055354480501</v>
      </c>
      <c r="H64" s="24">
        <f t="shared" si="7"/>
        <v>2.3953788821970523</v>
      </c>
      <c r="I64" s="63">
        <f t="shared" si="8"/>
        <v>395.19290000000012</v>
      </c>
      <c r="J64" s="24">
        <f t="shared" si="9"/>
        <v>763992.73382561933</v>
      </c>
      <c r="K64" s="24">
        <f t="shared" si="12"/>
        <v>1053213.8064533188</v>
      </c>
      <c r="L64" s="65">
        <f t="shared" si="13"/>
        <v>359.28537888219705</v>
      </c>
    </row>
    <row r="65" spans="1:12">
      <c r="A65" s="103">
        <v>124</v>
      </c>
      <c r="B65" s="84">
        <v>94.916799999999995</v>
      </c>
      <c r="C65" s="84">
        <v>122.133</v>
      </c>
      <c r="D65" s="24">
        <v>1.3</v>
      </c>
      <c r="E65" s="140">
        <v>18.84</v>
      </c>
      <c r="F65" s="153"/>
      <c r="G65" s="102">
        <f t="shared" si="6"/>
        <v>18.779974705074896</v>
      </c>
      <c r="H65" s="24">
        <f t="shared" si="7"/>
        <v>1.5427142365556585</v>
      </c>
      <c r="I65" s="63">
        <f t="shared" si="8"/>
        <v>375.8017000000001</v>
      </c>
      <c r="J65" s="24">
        <f t="shared" si="9"/>
        <v>763987.58227420272</v>
      </c>
      <c r="K65" s="24">
        <f t="shared" si="12"/>
        <v>1053207.239559832</v>
      </c>
      <c r="L65" s="65">
        <f t="shared" si="13"/>
        <v>358.43271423655563</v>
      </c>
    </row>
    <row r="66" spans="1:12">
      <c r="A66" s="103">
        <v>125</v>
      </c>
      <c r="B66" s="84">
        <v>97.199600000000004</v>
      </c>
      <c r="C66" s="84">
        <v>114.4538</v>
      </c>
      <c r="D66" s="24">
        <v>1.3</v>
      </c>
      <c r="E66" s="140">
        <v>13.8</v>
      </c>
      <c r="F66" s="153"/>
      <c r="G66" s="102">
        <f t="shared" si="6"/>
        <v>13.786650685900261</v>
      </c>
      <c r="H66" s="24">
        <f t="shared" si="7"/>
        <v>0.64684665687953813</v>
      </c>
      <c r="I66" s="63">
        <f t="shared" si="8"/>
        <v>368.12250000000006</v>
      </c>
      <c r="J66" s="24">
        <f t="shared" si="9"/>
        <v>763987.93148987135</v>
      </c>
      <c r="K66" s="24">
        <f t="shared" si="12"/>
        <v>1053201.8940919796</v>
      </c>
      <c r="L66" s="65">
        <f t="shared" si="13"/>
        <v>357.5368466568795</v>
      </c>
    </row>
    <row r="67" spans="1:12">
      <c r="A67" s="103">
        <v>126</v>
      </c>
      <c r="B67" s="84">
        <v>93.6374</v>
      </c>
      <c r="C67" s="84">
        <v>126.5158</v>
      </c>
      <c r="D67" s="24">
        <v>1.3</v>
      </c>
      <c r="E67" s="140">
        <v>26.37</v>
      </c>
      <c r="F67" s="153"/>
      <c r="G67" s="102">
        <f t="shared" si="6"/>
        <v>26.238408572779914</v>
      </c>
      <c r="H67" s="24">
        <f t="shared" si="7"/>
        <v>2.6711243923215857</v>
      </c>
      <c r="I67" s="63">
        <f t="shared" si="8"/>
        <v>380.18450000000007</v>
      </c>
      <c r="J67" s="24">
        <f t="shared" si="9"/>
        <v>763986.51424006897</v>
      </c>
      <c r="K67" s="24">
        <f t="shared" si="12"/>
        <v>1053214.7776029026</v>
      </c>
      <c r="L67" s="65">
        <f t="shared" si="13"/>
        <v>359.56112439232157</v>
      </c>
    </row>
    <row r="68" spans="1:12">
      <c r="A68" s="103">
        <v>127</v>
      </c>
      <c r="B68" s="84">
        <v>91.044200000000004</v>
      </c>
      <c r="C68" s="84">
        <v>131.60980000000001</v>
      </c>
      <c r="D68" s="24">
        <v>1.3</v>
      </c>
      <c r="E68" s="140">
        <v>36.51</v>
      </c>
      <c r="F68" s="153"/>
      <c r="G68" s="102">
        <f t="shared" si="6"/>
        <v>36.149326680044908</v>
      </c>
      <c r="H68" s="24">
        <f t="shared" si="7"/>
        <v>5.1592070264244265</v>
      </c>
      <c r="I68" s="63">
        <f t="shared" si="8"/>
        <v>385.27850000000001</v>
      </c>
      <c r="J68" s="24">
        <f t="shared" si="9"/>
        <v>763986.26495937782</v>
      </c>
      <c r="K68" s="24">
        <f t="shared" si="12"/>
        <v>1053224.9870987907</v>
      </c>
      <c r="L68" s="65">
        <f t="shared" si="13"/>
        <v>362.04920702642443</v>
      </c>
    </row>
    <row r="69" spans="1:12">
      <c r="A69" s="103">
        <v>128</v>
      </c>
      <c r="B69" s="84">
        <v>88.436000000000007</v>
      </c>
      <c r="C69" s="84">
        <v>135.65</v>
      </c>
      <c r="D69" s="24">
        <v>1.3</v>
      </c>
      <c r="E69" s="140">
        <v>50.5</v>
      </c>
      <c r="F69" s="153"/>
      <c r="G69" s="102">
        <f t="shared" si="6"/>
        <v>49.669149618318791</v>
      </c>
      <c r="H69" s="24">
        <f t="shared" si="7"/>
        <v>9.1628052808915239</v>
      </c>
      <c r="I69" s="63">
        <f t="shared" si="8"/>
        <v>389.31870000000004</v>
      </c>
      <c r="J69" s="24">
        <f t="shared" si="9"/>
        <v>763986.25548132521</v>
      </c>
      <c r="K69" s="24">
        <f t="shared" si="12"/>
        <v>1053238.7716794051</v>
      </c>
      <c r="L69" s="65">
        <f t="shared" si="13"/>
        <v>366.0528052808915</v>
      </c>
    </row>
    <row r="70" spans="1:12">
      <c r="A70" s="103">
        <v>129</v>
      </c>
      <c r="B70" s="84">
        <v>89.367199999999997</v>
      </c>
      <c r="C70" s="84">
        <v>124.876</v>
      </c>
      <c r="D70" s="24">
        <v>1.3</v>
      </c>
      <c r="E70" s="140">
        <v>53.3</v>
      </c>
      <c r="F70" s="153"/>
      <c r="G70" s="102">
        <f t="shared" si="6"/>
        <v>52.558309957040912</v>
      </c>
      <c r="H70" s="24">
        <f t="shared" si="7"/>
        <v>8.9008156768784019</v>
      </c>
      <c r="I70" s="63">
        <f t="shared" si="8"/>
        <v>378.54470000000003</v>
      </c>
      <c r="J70" s="24">
        <f t="shared" si="9"/>
        <v>763977.1702638478</v>
      </c>
      <c r="K70" s="24">
        <f t="shared" si="12"/>
        <v>1053239.4016201028</v>
      </c>
      <c r="L70" s="65">
        <f t="shared" si="13"/>
        <v>365.79081567687837</v>
      </c>
    </row>
    <row r="71" spans="1:12">
      <c r="A71" s="103">
        <v>130</v>
      </c>
      <c r="B71" s="84">
        <v>91.499200000000002</v>
      </c>
      <c r="C71" s="84">
        <v>121.29940000000001</v>
      </c>
      <c r="D71" s="24">
        <v>1.3</v>
      </c>
      <c r="E71" s="140">
        <v>41.63</v>
      </c>
      <c r="F71" s="153"/>
      <c r="G71" s="102">
        <f t="shared" si="6"/>
        <v>41.259412838755864</v>
      </c>
      <c r="H71" s="24">
        <f t="shared" si="7"/>
        <v>5.5823598043710279</v>
      </c>
      <c r="I71" s="63">
        <f t="shared" si="8"/>
        <v>374.96810000000005</v>
      </c>
      <c r="J71" s="24">
        <f t="shared" si="9"/>
        <v>763978.74160757533</v>
      </c>
      <c r="K71" s="24">
        <f t="shared" si="12"/>
        <v>1053227.9108104971</v>
      </c>
      <c r="L71" s="65">
        <f t="shared" si="13"/>
        <v>362.47235980437102</v>
      </c>
    </row>
    <row r="72" spans="1:12">
      <c r="A72" s="103">
        <v>131</v>
      </c>
      <c r="B72" s="84">
        <v>93.740799999999993</v>
      </c>
      <c r="C72" s="84">
        <v>107.3374</v>
      </c>
      <c r="D72" s="24">
        <v>1.3</v>
      </c>
      <c r="E72" s="140">
        <v>29.95</v>
      </c>
      <c r="F72" s="153"/>
      <c r="G72" s="102">
        <f t="shared" si="6"/>
        <v>29.805358017538772</v>
      </c>
      <c r="H72" s="24">
        <f t="shared" si="7"/>
        <v>2.9799206530682625</v>
      </c>
      <c r="I72" s="63">
        <f t="shared" si="8"/>
        <v>361.00610000000006</v>
      </c>
      <c r="J72" s="24">
        <f t="shared" si="9"/>
        <v>763977.41409923905</v>
      </c>
      <c r="K72" s="24">
        <f t="shared" si="12"/>
        <v>1053214.1868872894</v>
      </c>
      <c r="L72" s="65">
        <f t="shared" si="13"/>
        <v>359.86992065306822</v>
      </c>
    </row>
    <row r="73" spans="1:12">
      <c r="A73" s="103">
        <v>132</v>
      </c>
      <c r="B73" s="84">
        <v>95.399799999999999</v>
      </c>
      <c r="C73" s="84">
        <v>91.081400000000002</v>
      </c>
      <c r="D73" s="24">
        <v>1.3</v>
      </c>
      <c r="E73" s="140">
        <v>19.37</v>
      </c>
      <c r="F73" s="153"/>
      <c r="G73" s="102">
        <f t="shared" si="6"/>
        <v>19.319452017472461</v>
      </c>
      <c r="H73" s="24">
        <f t="shared" si="7"/>
        <v>1.4384540552264402</v>
      </c>
      <c r="I73" s="63">
        <f t="shared" si="8"/>
        <v>344.75010000000009</v>
      </c>
      <c r="J73" s="24">
        <f t="shared" ref="J73:J90" si="14">$F$4+G73*SIN(I73/200*PI())</f>
        <v>763979.81023457542</v>
      </c>
      <c r="K73" s="24">
        <f t="shared" si="12"/>
        <v>1053202.2892170085</v>
      </c>
      <c r="L73" s="65">
        <f t="shared" si="13"/>
        <v>358.32845405522642</v>
      </c>
    </row>
    <row r="74" spans="1:12">
      <c r="A74" s="103">
        <v>133</v>
      </c>
      <c r="B74" s="84">
        <v>94.43</v>
      </c>
      <c r="C74" s="84">
        <v>101.9106</v>
      </c>
      <c r="D74" s="24">
        <v>1.3</v>
      </c>
      <c r="E74" s="140">
        <v>31.33</v>
      </c>
      <c r="F74" s="153"/>
      <c r="G74" s="102">
        <f t="shared" si="6"/>
        <v>31.210159536762109</v>
      </c>
      <c r="H74" s="24">
        <f t="shared" si="7"/>
        <v>2.777670851263351</v>
      </c>
      <c r="I74" s="63">
        <f t="shared" si="8"/>
        <v>355.57929999999999</v>
      </c>
      <c r="J74" s="24">
        <f t="shared" si="14"/>
        <v>763974.49741481722</v>
      </c>
      <c r="K74" s="24">
        <f t="shared" si="12"/>
        <v>1053213.7158500957</v>
      </c>
      <c r="L74" s="65">
        <f t="shared" si="13"/>
        <v>359.66767085126332</v>
      </c>
    </row>
    <row r="75" spans="1:12">
      <c r="A75" s="103">
        <v>134</v>
      </c>
      <c r="B75" s="84">
        <v>94.676199999999994</v>
      </c>
      <c r="C75" s="84">
        <v>99.310599999999994</v>
      </c>
      <c r="D75" s="24">
        <v>1.3</v>
      </c>
      <c r="E75" s="140">
        <v>32.619999999999997</v>
      </c>
      <c r="F75" s="153"/>
      <c r="G75" s="102">
        <f t="shared" si="6"/>
        <v>32.506005455497878</v>
      </c>
      <c r="H75" s="24">
        <f t="shared" si="7"/>
        <v>2.7647035301372007</v>
      </c>
      <c r="I75" s="63">
        <f t="shared" si="8"/>
        <v>352.97930000000008</v>
      </c>
      <c r="J75" s="24">
        <f t="shared" si="14"/>
        <v>763972.66523520113</v>
      </c>
      <c r="K75" s="24">
        <f t="shared" si="12"/>
        <v>1053213.835337742</v>
      </c>
      <c r="L75" s="65">
        <f t="shared" si="13"/>
        <v>359.65470353013717</v>
      </c>
    </row>
    <row r="76" spans="1:12">
      <c r="A76" s="103">
        <v>135</v>
      </c>
      <c r="B76" s="84">
        <v>94.085400000000007</v>
      </c>
      <c r="C76" s="84">
        <v>98.113399999999999</v>
      </c>
      <c r="D76" s="24">
        <v>1.3</v>
      </c>
      <c r="E76" s="140">
        <v>34.450000000000003</v>
      </c>
      <c r="F76" s="153"/>
      <c r="G76" s="102">
        <f t="shared" si="6"/>
        <v>34.301427875831052</v>
      </c>
      <c r="H76" s="24">
        <f t="shared" si="7"/>
        <v>3.2360202876641093</v>
      </c>
      <c r="I76" s="63">
        <f t="shared" si="8"/>
        <v>351.78210000000001</v>
      </c>
      <c r="J76" s="24">
        <f t="shared" si="14"/>
        <v>763970.98360943235</v>
      </c>
      <c r="K76" s="24">
        <f t="shared" si="12"/>
        <v>1053214.7241487305</v>
      </c>
      <c r="L76" s="65">
        <f t="shared" si="13"/>
        <v>360.12602028766412</v>
      </c>
    </row>
    <row r="77" spans="1:12">
      <c r="A77" s="103">
        <v>136</v>
      </c>
      <c r="B77" s="84">
        <v>92.828400000000002</v>
      </c>
      <c r="C77" s="84">
        <v>115.04940000000001</v>
      </c>
      <c r="D77" s="24">
        <v>1.3</v>
      </c>
      <c r="E77" s="140">
        <v>39.78</v>
      </c>
      <c r="F77" s="153"/>
      <c r="G77" s="102">
        <f t="shared" si="6"/>
        <v>39.527856760406088</v>
      </c>
      <c r="H77" s="24">
        <f t="shared" si="7"/>
        <v>4.5117938155530846</v>
      </c>
      <c r="I77" s="63">
        <f t="shared" si="8"/>
        <v>368.71810000000005</v>
      </c>
      <c r="J77" s="24">
        <f t="shared" si="14"/>
        <v>763975.89923163108</v>
      </c>
      <c r="K77" s="24">
        <f t="shared" si="12"/>
        <v>1053224.6511161847</v>
      </c>
      <c r="L77" s="65">
        <f t="shared" si="13"/>
        <v>361.40179381555305</v>
      </c>
    </row>
    <row r="78" spans="1:12">
      <c r="A78" s="103">
        <v>137</v>
      </c>
      <c r="B78" s="84">
        <v>92.529399999999995</v>
      </c>
      <c r="C78" s="84">
        <v>107.98520000000001</v>
      </c>
      <c r="D78" s="24">
        <v>1.3</v>
      </c>
      <c r="E78" s="140">
        <v>40.86</v>
      </c>
      <c r="F78" s="153"/>
      <c r="G78" s="102">
        <f t="shared" si="6"/>
        <v>40.578990722509552</v>
      </c>
      <c r="H78" s="24">
        <f t="shared" si="7"/>
        <v>4.8238386200292922</v>
      </c>
      <c r="I78" s="63">
        <f t="shared" si="8"/>
        <v>361.65390000000002</v>
      </c>
      <c r="J78" s="24">
        <f t="shared" si="14"/>
        <v>763971.55910058413</v>
      </c>
      <c r="K78" s="24">
        <f t="shared" si="12"/>
        <v>1053223.2375990781</v>
      </c>
      <c r="L78" s="65">
        <f t="shared" si="13"/>
        <v>361.71383862002926</v>
      </c>
    </row>
    <row r="79" spans="1:12">
      <c r="A79" s="103">
        <v>138</v>
      </c>
      <c r="B79" s="84">
        <v>90.756</v>
      </c>
      <c r="C79" s="84">
        <v>118.423</v>
      </c>
      <c r="D79" s="24">
        <v>1.3</v>
      </c>
      <c r="E79" s="140">
        <v>49.45</v>
      </c>
      <c r="F79" s="153"/>
      <c r="G79" s="102">
        <f t="shared" si="6"/>
        <v>48.929605465379147</v>
      </c>
      <c r="H79" s="24">
        <f t="shared" si="7"/>
        <v>7.1951526190808162</v>
      </c>
      <c r="I79" s="63">
        <f t="shared" si="8"/>
        <v>372.09170000000006</v>
      </c>
      <c r="J79" s="24">
        <f t="shared" si="14"/>
        <v>763973.78058031993</v>
      </c>
      <c r="K79" s="24">
        <f t="shared" si="12"/>
        <v>1053234.1027933336</v>
      </c>
      <c r="L79" s="65">
        <f t="shared" si="13"/>
        <v>364.08515261908082</v>
      </c>
    </row>
    <row r="80" spans="1:12">
      <c r="A80" s="103">
        <v>139</v>
      </c>
      <c r="B80" s="84">
        <v>91.832400000000007</v>
      </c>
      <c r="C80" s="84">
        <v>114.3018</v>
      </c>
      <c r="D80" s="24">
        <v>1.3</v>
      </c>
      <c r="E80" s="140">
        <v>50.09</v>
      </c>
      <c r="F80" s="153"/>
      <c r="G80" s="102">
        <f t="shared" si="6"/>
        <v>49.678325540852988</v>
      </c>
      <c r="H80" s="24">
        <f t="shared" si="7"/>
        <v>6.4487496016800385</v>
      </c>
      <c r="I80" s="63">
        <f t="shared" si="8"/>
        <v>367.97050000000002</v>
      </c>
      <c r="J80" s="24">
        <f t="shared" si="14"/>
        <v>763970.59711397428</v>
      </c>
      <c r="K80" s="24">
        <f t="shared" si="12"/>
        <v>1053233.3223537919</v>
      </c>
      <c r="L80" s="65">
        <f t="shared" si="13"/>
        <v>363.33874960168004</v>
      </c>
    </row>
    <row r="81" spans="1:12">
      <c r="A81" s="103">
        <v>140</v>
      </c>
      <c r="B81" s="84">
        <v>90.938000000000002</v>
      </c>
      <c r="C81" s="84">
        <v>118.5932</v>
      </c>
      <c r="D81" s="24">
        <v>1.3</v>
      </c>
      <c r="E81" s="140">
        <v>61.28</v>
      </c>
      <c r="F81" s="153"/>
      <c r="G81" s="102">
        <f t="shared" si="6"/>
        <v>60.660211960302028</v>
      </c>
      <c r="H81" s="24">
        <f t="shared" si="7"/>
        <v>8.7335082061979659</v>
      </c>
      <c r="I81" s="63">
        <f t="shared" si="8"/>
        <v>372.26190000000008</v>
      </c>
      <c r="J81" s="24">
        <f t="shared" si="14"/>
        <v>763968.94815633516</v>
      </c>
      <c r="K81" s="24">
        <f t="shared" si="12"/>
        <v>1053244.7927896732</v>
      </c>
      <c r="L81" s="65">
        <f t="shared" si="13"/>
        <v>365.62350820619793</v>
      </c>
    </row>
    <row r="82" spans="1:12">
      <c r="A82" s="103">
        <v>141</v>
      </c>
      <c r="B82" s="84">
        <v>89.923400000000001</v>
      </c>
      <c r="C82" s="84">
        <v>108.56</v>
      </c>
      <c r="D82" s="24">
        <v>1.3</v>
      </c>
      <c r="E82" s="140">
        <v>59.82</v>
      </c>
      <c r="F82" s="153"/>
      <c r="G82" s="102">
        <f t="shared" si="6"/>
        <v>59.072214050117545</v>
      </c>
      <c r="H82" s="24">
        <f t="shared" si="7"/>
        <v>9.4689939663304195</v>
      </c>
      <c r="I82" s="63">
        <f t="shared" si="8"/>
        <v>362.2287</v>
      </c>
      <c r="J82" s="24">
        <f t="shared" si="14"/>
        <v>763961.52222042531</v>
      </c>
      <c r="K82" s="24">
        <f t="shared" si="12"/>
        <v>1053238.7764458607</v>
      </c>
      <c r="L82" s="65">
        <f t="shared" si="13"/>
        <v>366.35899396633039</v>
      </c>
    </row>
    <row r="83" spans="1:12">
      <c r="A83" s="103">
        <v>142</v>
      </c>
      <c r="B83" s="84">
        <v>91.519000000000005</v>
      </c>
      <c r="C83" s="84">
        <v>101.53100000000001</v>
      </c>
      <c r="D83" s="24">
        <v>1.3</v>
      </c>
      <c r="E83" s="140">
        <v>47.3</v>
      </c>
      <c r="F83" s="153"/>
      <c r="G83" s="102">
        <f t="shared" si="6"/>
        <v>46.880895202752676</v>
      </c>
      <c r="H83" s="24">
        <f t="shared" si="7"/>
        <v>6.3226479281049004</v>
      </c>
      <c r="I83" s="63">
        <f t="shared" si="8"/>
        <v>355.19970000000001</v>
      </c>
      <c r="J83" s="24">
        <f t="shared" si="14"/>
        <v>763964.21526883612</v>
      </c>
      <c r="K83" s="24">
        <f t="shared" si="12"/>
        <v>1053225.5438445082</v>
      </c>
      <c r="L83" s="65">
        <f t="shared" si="13"/>
        <v>363.2126479281049</v>
      </c>
    </row>
    <row r="84" spans="1:12">
      <c r="A84" s="103">
        <v>143</v>
      </c>
      <c r="B84" s="84">
        <v>93.053600000000003</v>
      </c>
      <c r="C84" s="84">
        <v>93.279600000000002</v>
      </c>
      <c r="D84" s="24">
        <v>1.3</v>
      </c>
      <c r="E84" s="140">
        <v>41.88</v>
      </c>
      <c r="F84" s="153"/>
      <c r="G84" s="102">
        <f t="shared" si="6"/>
        <v>41.630939372093927</v>
      </c>
      <c r="H84" s="24">
        <f t="shared" si="7"/>
        <v>4.6006235316061606</v>
      </c>
      <c r="I84" s="63">
        <f t="shared" si="8"/>
        <v>346.94830000000002</v>
      </c>
      <c r="J84" s="24">
        <f t="shared" si="14"/>
        <v>763963.73571930174</v>
      </c>
      <c r="K84" s="24">
        <f t="shared" si="12"/>
        <v>1053217.7931280504</v>
      </c>
      <c r="L84" s="65">
        <f t="shared" si="13"/>
        <v>361.49062353160616</v>
      </c>
    </row>
    <row r="85" spans="1:12">
      <c r="A85" s="103">
        <v>144</v>
      </c>
      <c r="B85" s="84">
        <v>95.307199999999995</v>
      </c>
      <c r="C85" s="84">
        <v>79.470200000000006</v>
      </c>
      <c r="D85" s="24">
        <v>1.3</v>
      </c>
      <c r="E85" s="140">
        <v>36.450000000000003</v>
      </c>
      <c r="F85" s="153"/>
      <c r="G85" s="102">
        <f t="shared" si="6"/>
        <v>36.351013785141603</v>
      </c>
      <c r="H85" s="24">
        <f t="shared" si="7"/>
        <v>2.724454654570506</v>
      </c>
      <c r="I85" s="63">
        <f t="shared" si="8"/>
        <v>333.13890000000004</v>
      </c>
      <c r="J85" s="24">
        <f t="shared" si="14"/>
        <v>763963.01373476489</v>
      </c>
      <c r="K85" s="24">
        <f t="shared" si="12"/>
        <v>1053207.8792748258</v>
      </c>
      <c r="L85" s="65">
        <f t="shared" si="13"/>
        <v>359.61445465457047</v>
      </c>
    </row>
    <row r="86" spans="1:12">
      <c r="A86" s="103">
        <v>145</v>
      </c>
      <c r="B86" s="84">
        <v>98.909800000000004</v>
      </c>
      <c r="C86" s="84">
        <v>66.446200000000005</v>
      </c>
      <c r="D86" s="24">
        <v>1.3</v>
      </c>
      <c r="E86" s="140">
        <v>32.479999999999997</v>
      </c>
      <c r="F86" s="153"/>
      <c r="G86" s="102">
        <f t="shared" si="6"/>
        <v>32.475237581891392</v>
      </c>
      <c r="H86" s="24">
        <f t="shared" si="7"/>
        <v>0.59618701864473489</v>
      </c>
      <c r="I86" s="63">
        <f t="shared" si="8"/>
        <v>320.11490000000003</v>
      </c>
      <c r="J86" s="24">
        <f t="shared" si="14"/>
        <v>763963.68237631628</v>
      </c>
      <c r="K86" s="24">
        <f t="shared" si="12"/>
        <v>1053199.8911279903</v>
      </c>
      <c r="L86" s="65">
        <f t="shared" si="13"/>
        <v>357.48618701864473</v>
      </c>
    </row>
    <row r="87" spans="1:12">
      <c r="A87" s="103">
        <v>146</v>
      </c>
      <c r="B87" s="84">
        <v>98.105800000000002</v>
      </c>
      <c r="C87" s="84">
        <v>65.241799999999998</v>
      </c>
      <c r="D87" s="24">
        <v>1.3</v>
      </c>
      <c r="E87" s="140">
        <v>29.88</v>
      </c>
      <c r="F87" s="153"/>
      <c r="G87" s="102">
        <f t="shared" si="6"/>
        <v>29.866774564685898</v>
      </c>
      <c r="H87" s="24">
        <f t="shared" si="7"/>
        <v>0.92891906393751067</v>
      </c>
      <c r="I87" s="63">
        <f t="shared" si="8"/>
        <v>318.91050000000007</v>
      </c>
      <c r="J87" s="24">
        <f t="shared" si="14"/>
        <v>763965.99122737383</v>
      </c>
      <c r="K87" s="24">
        <f t="shared" si="12"/>
        <v>1053198.5418950454</v>
      </c>
      <c r="L87" s="65">
        <f t="shared" si="13"/>
        <v>357.81891906393747</v>
      </c>
    </row>
    <row r="88" spans="1:12">
      <c r="A88" s="103">
        <v>147</v>
      </c>
      <c r="B88" s="84">
        <v>96.190399999999997</v>
      </c>
      <c r="C88" s="84">
        <v>71.956400000000002</v>
      </c>
      <c r="D88" s="24">
        <v>1.3</v>
      </c>
      <c r="E88" s="140">
        <v>31.29</v>
      </c>
      <c r="F88" s="153"/>
      <c r="G88" s="102">
        <f t="shared" si="6"/>
        <v>31.233992720876998</v>
      </c>
      <c r="H88" s="24">
        <f t="shared" si="7"/>
        <v>1.9113093576965408</v>
      </c>
      <c r="I88" s="63">
        <f t="shared" si="8"/>
        <v>325.62510000000009</v>
      </c>
      <c r="J88" s="24">
        <f t="shared" si="14"/>
        <v>763965.81230703078</v>
      </c>
      <c r="K88" s="24">
        <f t="shared" si="12"/>
        <v>1053202.0354936186</v>
      </c>
      <c r="L88" s="65">
        <f t="shared" si="13"/>
        <v>358.80130935769654</v>
      </c>
    </row>
    <row r="89" spans="1:12">
      <c r="A89" s="103">
        <v>148</v>
      </c>
      <c r="B89" s="84">
        <v>95.837000000000003</v>
      </c>
      <c r="C89" s="84">
        <v>73.937399999999997</v>
      </c>
      <c r="D89" s="24">
        <v>1.3</v>
      </c>
      <c r="E89" s="140">
        <v>35.36</v>
      </c>
      <c r="F89" s="153"/>
      <c r="G89" s="102">
        <f t="shared" ref="G89:G90" si="15">E89*SIN(B89/200*PI())</f>
        <v>35.284424666538662</v>
      </c>
      <c r="H89" s="24">
        <f t="shared" ref="H89:H90" si="16">E89*COS(B89/200*PI())+$C$4-D89</f>
        <v>2.3506224164406406</v>
      </c>
      <c r="I89" s="63">
        <f t="shared" ref="I89:I90" si="17">IF(C89&lt;$D$4, 400+C89-$D$4, C89-$D$4)</f>
        <v>327.60610000000008</v>
      </c>
      <c r="J89" s="24">
        <f t="shared" si="14"/>
        <v>763962.53135460254</v>
      </c>
      <c r="K89" s="24">
        <f t="shared" si="12"/>
        <v>1053204.6255512869</v>
      </c>
      <c r="L89" s="65">
        <f t="shared" si="13"/>
        <v>359.2406224164406</v>
      </c>
    </row>
    <row r="90" spans="1:12" ht="15.75" thickBot="1">
      <c r="A90" s="106">
        <v>149</v>
      </c>
      <c r="B90" s="86">
        <v>97.963399999999993</v>
      </c>
      <c r="C90" s="86">
        <v>68.799800000000005</v>
      </c>
      <c r="D90" s="26">
        <v>1.3</v>
      </c>
      <c r="E90" s="142">
        <v>35.630000000000003</v>
      </c>
      <c r="F90" s="157"/>
      <c r="G90" s="102">
        <f t="shared" si="15"/>
        <v>35.611769439523542</v>
      </c>
      <c r="H90" s="24">
        <f t="shared" si="16"/>
        <v>1.1796391473696739</v>
      </c>
      <c r="I90" s="63">
        <f t="shared" si="17"/>
        <v>322.46850000000006</v>
      </c>
      <c r="J90" s="26">
        <f t="shared" si="14"/>
        <v>763961.13325170882</v>
      </c>
      <c r="K90" s="26">
        <f t="shared" si="12"/>
        <v>1053202.109307708</v>
      </c>
      <c r="L90" s="100">
        <f t="shared" si="13"/>
        <v>358.06963914736968</v>
      </c>
    </row>
  </sheetData>
  <mergeCells count="92">
    <mergeCell ref="E83:F83"/>
    <mergeCell ref="E72:F72"/>
    <mergeCell ref="E73:F73"/>
    <mergeCell ref="E78:F78"/>
    <mergeCell ref="E79:F79"/>
    <mergeCell ref="E80:F80"/>
    <mergeCell ref="E81:F81"/>
    <mergeCell ref="E82:F82"/>
    <mergeCell ref="E74:F74"/>
    <mergeCell ref="E75:F75"/>
    <mergeCell ref="E76:F76"/>
    <mergeCell ref="E77:F77"/>
    <mergeCell ref="E90:F90"/>
    <mergeCell ref="E84:F84"/>
    <mergeCell ref="E85:F85"/>
    <mergeCell ref="E86:F86"/>
    <mergeCell ref="E87:F87"/>
    <mergeCell ref="E88:F88"/>
    <mergeCell ref="E89:F89"/>
    <mergeCell ref="E54:F54"/>
    <mergeCell ref="E55:F55"/>
    <mergeCell ref="E56:F56"/>
    <mergeCell ref="E66:F66"/>
    <mergeCell ref="E67:F67"/>
    <mergeCell ref="E58:F58"/>
    <mergeCell ref="E59:F59"/>
    <mergeCell ref="E60:F60"/>
    <mergeCell ref="E62:F62"/>
    <mergeCell ref="E63:F63"/>
    <mergeCell ref="E64:F64"/>
    <mergeCell ref="E61:F61"/>
    <mergeCell ref="E57:F57"/>
    <mergeCell ref="E53:F53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71:F71"/>
    <mergeCell ref="E65:F65"/>
    <mergeCell ref="E68:F68"/>
    <mergeCell ref="E69:F69"/>
    <mergeCell ref="E70:F70"/>
    <mergeCell ref="E42:F42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30:F30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18:F18"/>
    <mergeCell ref="E6:F6"/>
    <mergeCell ref="E7:F7"/>
    <mergeCell ref="E8:F8"/>
    <mergeCell ref="E9:F9"/>
    <mergeCell ref="E11:F11"/>
    <mergeCell ref="E12:F12"/>
    <mergeCell ref="E13:F13"/>
    <mergeCell ref="E14:F14"/>
    <mergeCell ref="E15:F15"/>
    <mergeCell ref="E16:F16"/>
    <mergeCell ref="E17:F17"/>
    <mergeCell ref="E10:F10"/>
    <mergeCell ref="F4:G4"/>
    <mergeCell ref="H4:I4"/>
    <mergeCell ref="F3:G3"/>
    <mergeCell ref="F2:G2"/>
    <mergeCell ref="K1:L1"/>
    <mergeCell ref="H2:I2"/>
    <mergeCell ref="H3:I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7"/>
  <sheetViews>
    <sheetView topLeftCell="A4" zoomScale="200" zoomScaleNormal="200" workbookViewId="0">
      <selection activeCell="D4" sqref="D4"/>
    </sheetView>
  </sheetViews>
  <sheetFormatPr defaultRowHeight="15"/>
  <sheetData>
    <row r="1" spans="1:12" ht="21.75" thickBot="1">
      <c r="A1" s="4" t="s">
        <v>57</v>
      </c>
      <c r="B1" s="2"/>
      <c r="C1" s="2"/>
      <c r="D1" s="2"/>
      <c r="E1" s="2"/>
      <c r="F1" s="2"/>
      <c r="G1" s="2"/>
      <c r="H1" s="2"/>
      <c r="I1" s="2"/>
      <c r="K1" s="122">
        <v>44086</v>
      </c>
      <c r="L1" s="122"/>
    </row>
    <row r="2" spans="1:12">
      <c r="A2" s="7" t="s">
        <v>0</v>
      </c>
      <c r="B2" s="81"/>
      <c r="C2" s="81" t="s">
        <v>14</v>
      </c>
      <c r="D2" s="81" t="s">
        <v>15</v>
      </c>
      <c r="E2" s="81" t="s">
        <v>17</v>
      </c>
      <c r="F2" s="125" t="s">
        <v>18</v>
      </c>
      <c r="G2" s="133"/>
      <c r="H2" s="125" t="s">
        <v>16</v>
      </c>
      <c r="I2" s="126"/>
      <c r="J2" s="5" t="s">
        <v>27</v>
      </c>
      <c r="K2" s="6" t="s">
        <v>28</v>
      </c>
      <c r="L2" s="2"/>
    </row>
    <row r="3" spans="1:12" ht="15.75" thickBot="1">
      <c r="A3" s="10"/>
      <c r="B3" s="11"/>
      <c r="C3" s="90" t="s">
        <v>22</v>
      </c>
      <c r="D3" s="77" t="s">
        <v>51</v>
      </c>
      <c r="E3" s="90" t="s">
        <v>31</v>
      </c>
      <c r="F3" s="127" t="s">
        <v>32</v>
      </c>
      <c r="G3" s="132"/>
      <c r="H3" s="127" t="s">
        <v>33</v>
      </c>
      <c r="I3" s="128"/>
      <c r="J3" s="2"/>
      <c r="K3" s="6" t="s">
        <v>59</v>
      </c>
      <c r="L3" s="2"/>
    </row>
    <row r="4" spans="1:12" ht="16.5" thickBot="1">
      <c r="A4" s="50" t="s">
        <v>61</v>
      </c>
      <c r="B4" s="13"/>
      <c r="C4" s="13">
        <v>1.23</v>
      </c>
      <c r="D4" s="116">
        <f>389.6851-64.0581</f>
        <v>325.62699999999995</v>
      </c>
      <c r="E4" s="89">
        <v>361.55</v>
      </c>
      <c r="F4" s="144">
        <v>763937.84</v>
      </c>
      <c r="G4" s="145"/>
      <c r="H4" s="144">
        <v>1053170.73</v>
      </c>
      <c r="I4" s="146"/>
      <c r="J4" s="2" t="s">
        <v>39</v>
      </c>
      <c r="K4" s="2"/>
      <c r="L4" s="2"/>
    </row>
    <row r="5" spans="1:12" ht="15.75" thickBot="1">
      <c r="A5" s="2"/>
      <c r="B5" s="2"/>
      <c r="D5" s="2"/>
      <c r="E5" s="29"/>
      <c r="F5" s="2"/>
      <c r="G5" s="2"/>
      <c r="H5" s="5"/>
      <c r="I5" s="5"/>
      <c r="J5" s="5"/>
      <c r="K5" s="5"/>
      <c r="L5" s="5"/>
    </row>
    <row r="6" spans="1:12">
      <c r="A6" s="92" t="s">
        <v>24</v>
      </c>
      <c r="B6" s="91" t="s">
        <v>26</v>
      </c>
      <c r="C6" s="91" t="s">
        <v>25</v>
      </c>
      <c r="D6" s="91" t="s">
        <v>37</v>
      </c>
      <c r="E6" s="129" t="s">
        <v>44</v>
      </c>
      <c r="F6" s="154"/>
      <c r="G6" s="81" t="s">
        <v>1</v>
      </c>
      <c r="H6" s="81" t="s">
        <v>9</v>
      </c>
      <c r="I6" s="81" t="s">
        <v>23</v>
      </c>
      <c r="J6" s="81" t="s">
        <v>20</v>
      </c>
      <c r="K6" s="88" t="s">
        <v>21</v>
      </c>
      <c r="L6" s="9" t="s">
        <v>11</v>
      </c>
    </row>
    <row r="7" spans="1:12">
      <c r="A7" s="93"/>
      <c r="B7" s="20" t="s">
        <v>35</v>
      </c>
      <c r="C7" s="20" t="s">
        <v>36</v>
      </c>
      <c r="D7" s="43" t="s">
        <v>34</v>
      </c>
      <c r="E7" s="134" t="s">
        <v>45</v>
      </c>
      <c r="F7" s="155"/>
      <c r="G7" s="38" t="s">
        <v>48</v>
      </c>
      <c r="H7" s="38" t="s">
        <v>50</v>
      </c>
      <c r="I7" s="38" t="s">
        <v>19</v>
      </c>
      <c r="J7" s="38" t="s">
        <v>47</v>
      </c>
      <c r="K7" s="52" t="s">
        <v>47</v>
      </c>
      <c r="L7" s="39" t="s">
        <v>49</v>
      </c>
    </row>
    <row r="8" spans="1:12" ht="15.75" thickBot="1">
      <c r="A8" s="94" t="s">
        <v>13</v>
      </c>
      <c r="B8" s="11" t="s">
        <v>2</v>
      </c>
      <c r="C8" s="11" t="s">
        <v>2</v>
      </c>
      <c r="D8" s="11" t="s">
        <v>4</v>
      </c>
      <c r="E8" s="136" t="s">
        <v>4</v>
      </c>
      <c r="F8" s="156"/>
      <c r="G8" s="11" t="s">
        <v>4</v>
      </c>
      <c r="H8" s="11" t="s">
        <v>4</v>
      </c>
      <c r="I8" s="11" t="s">
        <v>2</v>
      </c>
      <c r="J8" s="11" t="s">
        <v>4</v>
      </c>
      <c r="K8" s="87" t="s">
        <v>4</v>
      </c>
      <c r="L8" s="12" t="s">
        <v>4</v>
      </c>
    </row>
    <row r="9" spans="1:12">
      <c r="A9" s="96" t="s">
        <v>1</v>
      </c>
      <c r="B9" s="97">
        <v>106.8533</v>
      </c>
      <c r="C9" s="97">
        <v>389.68509999999998</v>
      </c>
      <c r="D9" s="98">
        <v>1.3</v>
      </c>
      <c r="E9" s="138">
        <v>43.38</v>
      </c>
      <c r="F9" s="139"/>
      <c r="G9" s="102">
        <f t="shared" ref="G9:G57" si="0">E9*SIN(B9/200*PI())</f>
        <v>43.128881135626294</v>
      </c>
      <c r="H9" s="24">
        <f t="shared" ref="H9:H57" si="1">E9*COS(B9/200*PI())+$C$4-D9</f>
        <v>-4.7309024865383069</v>
      </c>
      <c r="I9" s="63">
        <f t="shared" ref="I9:I57" si="2">IF(C9&lt;$D$4, 400+C9-$D$4, C9-$D$4)</f>
        <v>64.058100000000024</v>
      </c>
      <c r="J9" s="110">
        <f t="shared" ref="J9:J57" si="3">$F$4+G9*SIN(I9/200*PI())</f>
        <v>763974.27599415567</v>
      </c>
      <c r="K9" s="110">
        <f t="shared" ref="K9:K57" si="4">$H$4+G9*COS(I9/200*PI())</f>
        <v>1053193.8063670862</v>
      </c>
      <c r="L9" s="23">
        <f t="shared" ref="L9:L57" si="5">$E$4+H9</f>
        <v>356.81909751346171</v>
      </c>
    </row>
    <row r="10" spans="1:12">
      <c r="A10" s="95" t="s">
        <v>41</v>
      </c>
      <c r="B10" s="84">
        <v>96.021699999999996</v>
      </c>
      <c r="C10" s="84">
        <v>287.47399999999999</v>
      </c>
      <c r="D10" s="24">
        <v>1.3</v>
      </c>
      <c r="E10" s="140">
        <v>43.27</v>
      </c>
      <c r="F10" s="153"/>
      <c r="G10" s="102">
        <f t="shared" si="0"/>
        <v>43.185540136072106</v>
      </c>
      <c r="H10" s="24">
        <f t="shared" si="1"/>
        <v>2.6322255930446428</v>
      </c>
      <c r="I10" s="63">
        <f t="shared" si="2"/>
        <v>361.84699999999998</v>
      </c>
      <c r="J10" s="21">
        <f t="shared" si="3"/>
        <v>763913.48035437393</v>
      </c>
      <c r="K10" s="21">
        <f>$H$4+G10*COS(I10/200*PI())</f>
        <v>1053206.3894803918</v>
      </c>
      <c r="L10" s="23">
        <f t="shared" si="5"/>
        <v>364.18222559304468</v>
      </c>
    </row>
    <row r="11" spans="1:12">
      <c r="A11" s="103">
        <v>150</v>
      </c>
      <c r="B11" s="84">
        <v>108.46380000000001</v>
      </c>
      <c r="C11" s="84">
        <v>391.16660000000002</v>
      </c>
      <c r="D11" s="24">
        <v>1.3</v>
      </c>
      <c r="E11" s="140">
        <v>31.72</v>
      </c>
      <c r="F11" s="153"/>
      <c r="G11" s="102">
        <f t="shared" si="0"/>
        <v>31.440079998589916</v>
      </c>
      <c r="H11" s="24">
        <f t="shared" si="1"/>
        <v>-4.2747318204929794</v>
      </c>
      <c r="I11" s="63">
        <f t="shared" si="2"/>
        <v>65.539600000000064</v>
      </c>
      <c r="J11" s="63">
        <f t="shared" si="3"/>
        <v>763964.78534926043</v>
      </c>
      <c r="K11" s="63">
        <f t="shared" si="4"/>
        <v>1053186.9295920797</v>
      </c>
      <c r="L11" s="65">
        <f t="shared" si="5"/>
        <v>357.27526817950701</v>
      </c>
    </row>
    <row r="12" spans="1:12">
      <c r="A12" s="103">
        <v>151</v>
      </c>
      <c r="B12" s="84">
        <v>101.01179999999999</v>
      </c>
      <c r="C12" s="84">
        <v>10.2516</v>
      </c>
      <c r="D12" s="24">
        <v>1.3</v>
      </c>
      <c r="E12" s="140">
        <v>34.68</v>
      </c>
      <c r="F12" s="153"/>
      <c r="G12" s="102">
        <f t="shared" si="0"/>
        <v>34.675620050980882</v>
      </c>
      <c r="H12" s="24">
        <f t="shared" si="1"/>
        <v>-0.62115703752437079</v>
      </c>
      <c r="I12" s="63">
        <f t="shared" si="2"/>
        <v>84.624600000000044</v>
      </c>
      <c r="J12" s="24">
        <f t="shared" si="3"/>
        <v>763971.50921043695</v>
      </c>
      <c r="K12" s="24">
        <f t="shared" si="4"/>
        <v>1053179.0235453499</v>
      </c>
      <c r="L12" s="65">
        <f t="shared" si="5"/>
        <v>360.92884296247564</v>
      </c>
    </row>
    <row r="13" spans="1:12">
      <c r="A13" s="103">
        <v>152</v>
      </c>
      <c r="B13" s="84">
        <v>93.624799999999993</v>
      </c>
      <c r="C13" s="84">
        <v>28.518799999999999</v>
      </c>
      <c r="D13" s="24">
        <v>1.3</v>
      </c>
      <c r="E13" s="140">
        <v>31.74</v>
      </c>
      <c r="F13" s="153"/>
      <c r="G13" s="102">
        <f t="shared" si="0"/>
        <v>31.58098381067569</v>
      </c>
      <c r="H13" s="24">
        <f t="shared" si="1"/>
        <v>3.1031784617067686</v>
      </c>
      <c r="I13" s="63">
        <f t="shared" si="2"/>
        <v>102.89180000000005</v>
      </c>
      <c r="J13" s="22">
        <f t="shared" si="3"/>
        <v>763969.38840784912</v>
      </c>
      <c r="K13" s="22">
        <f t="shared" si="4"/>
        <v>1053169.2959495711</v>
      </c>
      <c r="L13" s="108">
        <f t="shared" si="5"/>
        <v>364.65317846170677</v>
      </c>
    </row>
    <row r="14" spans="1:12">
      <c r="A14" s="103">
        <v>153</v>
      </c>
      <c r="B14" s="84">
        <v>87.032600000000002</v>
      </c>
      <c r="C14" s="84">
        <v>45.419400000000003</v>
      </c>
      <c r="D14" s="24">
        <v>1.3</v>
      </c>
      <c r="E14" s="140">
        <v>34.880000000000003</v>
      </c>
      <c r="F14" s="153"/>
      <c r="G14" s="102">
        <f t="shared" si="0"/>
        <v>34.158909208262124</v>
      </c>
      <c r="H14" s="24">
        <f t="shared" si="1"/>
        <v>6.985729707245409</v>
      </c>
      <c r="I14" s="63">
        <f t="shared" si="2"/>
        <v>119.79240000000004</v>
      </c>
      <c r="J14" s="22">
        <f t="shared" si="3"/>
        <v>763970.36130219896</v>
      </c>
      <c r="K14" s="22">
        <f t="shared" si="4"/>
        <v>1053160.2803118909</v>
      </c>
      <c r="L14" s="108">
        <f t="shared" si="5"/>
        <v>368.53572970724542</v>
      </c>
    </row>
    <row r="15" spans="1:12">
      <c r="A15" s="103">
        <v>154</v>
      </c>
      <c r="B15" s="84">
        <v>80.947400000000002</v>
      </c>
      <c r="C15" s="84">
        <v>56.025199999999998</v>
      </c>
      <c r="D15" s="24">
        <v>1.3</v>
      </c>
      <c r="E15" s="140">
        <v>38.65</v>
      </c>
      <c r="F15" s="153"/>
      <c r="G15" s="102">
        <f t="shared" si="0"/>
        <v>36.931997490988387</v>
      </c>
      <c r="H15" s="24">
        <f t="shared" si="1"/>
        <v>11.325177108129013</v>
      </c>
      <c r="I15" s="63">
        <f t="shared" si="2"/>
        <v>130.39820000000003</v>
      </c>
      <c r="J15" s="24">
        <f t="shared" si="3"/>
        <v>763970.64113299211</v>
      </c>
      <c r="K15" s="24">
        <f t="shared" si="4"/>
        <v>1053153.7577251641</v>
      </c>
      <c r="L15" s="65">
        <f t="shared" si="5"/>
        <v>372.87517710812904</v>
      </c>
    </row>
    <row r="16" spans="1:12">
      <c r="A16" s="103">
        <v>155</v>
      </c>
      <c r="B16" s="84">
        <v>76.027600000000007</v>
      </c>
      <c r="C16" s="84">
        <v>68.673199999999994</v>
      </c>
      <c r="D16" s="24">
        <v>1.3</v>
      </c>
      <c r="E16" s="140">
        <v>32.06</v>
      </c>
      <c r="F16" s="153"/>
      <c r="G16" s="102">
        <f t="shared" si="0"/>
        <v>29.813748004324207</v>
      </c>
      <c r="H16" s="24">
        <f t="shared" si="1"/>
        <v>11.719148821465208</v>
      </c>
      <c r="I16" s="63">
        <f t="shared" si="2"/>
        <v>143.04620000000006</v>
      </c>
      <c r="J16" s="24">
        <f t="shared" si="3"/>
        <v>763961.09402157809</v>
      </c>
      <c r="K16" s="24">
        <f t="shared" si="4"/>
        <v>1053152.0722924636</v>
      </c>
      <c r="L16" s="65">
        <f t="shared" si="5"/>
        <v>373.26914882146519</v>
      </c>
    </row>
    <row r="17" spans="1:12">
      <c r="A17" s="103">
        <v>156</v>
      </c>
      <c r="B17" s="84">
        <v>76.712199999999996</v>
      </c>
      <c r="C17" s="84">
        <v>67.872600000000006</v>
      </c>
      <c r="D17" s="24">
        <v>1.3</v>
      </c>
      <c r="E17" s="140">
        <v>27.4</v>
      </c>
      <c r="F17" s="153"/>
      <c r="G17" s="102">
        <f t="shared" si="0"/>
        <v>25.587120245652621</v>
      </c>
      <c r="H17" s="24">
        <f t="shared" si="1"/>
        <v>9.7309834983288184</v>
      </c>
      <c r="I17" s="63">
        <f t="shared" si="2"/>
        <v>142.24560000000008</v>
      </c>
      <c r="J17" s="24">
        <f t="shared" si="3"/>
        <v>763957.99713977275</v>
      </c>
      <c r="K17" s="24">
        <f t="shared" si="4"/>
        <v>1053154.9695926879</v>
      </c>
      <c r="L17" s="65">
        <f t="shared" si="5"/>
        <v>371.28098349832885</v>
      </c>
    </row>
    <row r="18" spans="1:12">
      <c r="A18" s="103">
        <v>157</v>
      </c>
      <c r="B18" s="84">
        <v>74.167599999999993</v>
      </c>
      <c r="C18" s="84">
        <v>69.152000000000001</v>
      </c>
      <c r="D18" s="24">
        <v>1.3</v>
      </c>
      <c r="E18" s="140">
        <v>24.96</v>
      </c>
      <c r="F18" s="153"/>
      <c r="G18" s="102">
        <f t="shared" si="0"/>
        <v>22.933173052541932</v>
      </c>
      <c r="H18" s="24">
        <f t="shared" si="1"/>
        <v>9.7824704385329007</v>
      </c>
      <c r="I18" s="63">
        <f t="shared" si="2"/>
        <v>143.52500000000003</v>
      </c>
      <c r="J18" s="24">
        <f t="shared" si="3"/>
        <v>763955.61889084871</v>
      </c>
      <c r="K18" s="24">
        <f t="shared" si="4"/>
        <v>1053156.2440942139</v>
      </c>
      <c r="L18" s="65">
        <f t="shared" si="5"/>
        <v>371.33247043853294</v>
      </c>
    </row>
    <row r="19" spans="1:12">
      <c r="A19" s="103">
        <v>158</v>
      </c>
      <c r="B19" s="84">
        <v>87.284400000000005</v>
      </c>
      <c r="C19" s="84">
        <v>44.195</v>
      </c>
      <c r="D19" s="24">
        <v>1.3</v>
      </c>
      <c r="E19" s="140">
        <v>27.03</v>
      </c>
      <c r="F19" s="153"/>
      <c r="G19" s="102">
        <f t="shared" si="0"/>
        <v>26.492615411145163</v>
      </c>
      <c r="H19" s="24">
        <f t="shared" si="1"/>
        <v>5.2930428561735363</v>
      </c>
      <c r="I19" s="63">
        <f t="shared" si="2"/>
        <v>118.56800000000004</v>
      </c>
      <c r="J19" s="24">
        <f t="shared" si="3"/>
        <v>763963.2137343511</v>
      </c>
      <c r="K19" s="24">
        <f t="shared" si="4"/>
        <v>1053163.1121081393</v>
      </c>
      <c r="L19" s="65">
        <f t="shared" si="5"/>
        <v>366.84304285617355</v>
      </c>
    </row>
    <row r="20" spans="1:12">
      <c r="A20" s="103">
        <v>159</v>
      </c>
      <c r="B20" s="84">
        <v>90.989199999999997</v>
      </c>
      <c r="C20" s="84">
        <v>32.157600000000002</v>
      </c>
      <c r="D20" s="24">
        <v>1.3</v>
      </c>
      <c r="E20" s="140">
        <v>22.76</v>
      </c>
      <c r="F20" s="153"/>
      <c r="G20" s="102">
        <f t="shared" si="0"/>
        <v>22.532394085574794</v>
      </c>
      <c r="H20" s="24">
        <f t="shared" si="1"/>
        <v>3.1407346156844049</v>
      </c>
      <c r="I20" s="63">
        <f t="shared" si="2"/>
        <v>106.53060000000005</v>
      </c>
      <c r="J20" s="24">
        <f t="shared" si="3"/>
        <v>763960.25394208892</v>
      </c>
      <c r="K20" s="24">
        <f t="shared" si="4"/>
        <v>1053168.4226241612</v>
      </c>
      <c r="L20" s="65">
        <f t="shared" si="5"/>
        <v>364.69073461568439</v>
      </c>
    </row>
    <row r="21" spans="1:12">
      <c r="A21" s="103">
        <v>160</v>
      </c>
      <c r="B21" s="84">
        <v>98.405199999999994</v>
      </c>
      <c r="C21" s="84">
        <v>16.078600000000002</v>
      </c>
      <c r="D21" s="24">
        <v>1.3</v>
      </c>
      <c r="E21" s="140">
        <v>20.96</v>
      </c>
      <c r="F21" s="153"/>
      <c r="G21" s="102">
        <f t="shared" si="0"/>
        <v>20.953423561266206</v>
      </c>
      <c r="H21" s="24">
        <f t="shared" si="1"/>
        <v>0.45501529708595378</v>
      </c>
      <c r="I21" s="63">
        <f t="shared" si="2"/>
        <v>90.451600000000042</v>
      </c>
      <c r="J21" s="24">
        <f t="shared" si="3"/>
        <v>763958.55818329798</v>
      </c>
      <c r="K21" s="24">
        <f t="shared" si="4"/>
        <v>1053173.8609487009</v>
      </c>
      <c r="L21" s="65">
        <f t="shared" si="5"/>
        <v>362.00501529708595</v>
      </c>
    </row>
    <row r="22" spans="1:12">
      <c r="A22" s="103">
        <v>161</v>
      </c>
      <c r="B22" s="84">
        <v>107.0762</v>
      </c>
      <c r="C22" s="84">
        <v>393.00479999999999</v>
      </c>
      <c r="D22" s="24">
        <v>1.3</v>
      </c>
      <c r="E22" s="140">
        <v>21.78</v>
      </c>
      <c r="F22" s="153"/>
      <c r="G22" s="102">
        <f t="shared" si="0"/>
        <v>21.645593384047718</v>
      </c>
      <c r="H22" s="24">
        <f t="shared" si="1"/>
        <v>-2.4859236437581833</v>
      </c>
      <c r="I22" s="63">
        <f t="shared" si="2"/>
        <v>67.377800000000036</v>
      </c>
      <c r="J22" s="24">
        <f t="shared" si="3"/>
        <v>763956.70535729418</v>
      </c>
      <c r="K22" s="24">
        <f t="shared" si="4"/>
        <v>1053181.3427285422</v>
      </c>
      <c r="L22" s="65">
        <f t="shared" si="5"/>
        <v>359.06407635624186</v>
      </c>
    </row>
    <row r="23" spans="1:12">
      <c r="A23" s="103">
        <v>162</v>
      </c>
      <c r="B23" s="84">
        <v>106.7642</v>
      </c>
      <c r="C23" s="84">
        <v>5.2190000000000003</v>
      </c>
      <c r="D23" s="24">
        <v>1.3</v>
      </c>
      <c r="E23" s="140">
        <v>8.44</v>
      </c>
      <c r="F23" s="153"/>
      <c r="G23" s="102">
        <f t="shared" si="0"/>
        <v>8.3924033410932939</v>
      </c>
      <c r="H23" s="24">
        <f t="shared" si="1"/>
        <v>-0.96507885708807595</v>
      </c>
      <c r="I23" s="63">
        <f t="shared" si="2"/>
        <v>79.592000000000041</v>
      </c>
      <c r="J23" s="24">
        <f t="shared" si="3"/>
        <v>763945.80486540403</v>
      </c>
      <c r="K23" s="24">
        <f t="shared" si="4"/>
        <v>1053173.3744948353</v>
      </c>
      <c r="L23" s="65">
        <f t="shared" si="5"/>
        <v>360.58492114291192</v>
      </c>
    </row>
    <row r="24" spans="1:12">
      <c r="A24" s="103">
        <v>163</v>
      </c>
      <c r="B24" s="84">
        <v>89.183000000000007</v>
      </c>
      <c r="C24" s="84">
        <v>39.881799999999998</v>
      </c>
      <c r="D24" s="24">
        <v>1.3</v>
      </c>
      <c r="E24" s="140">
        <v>10.51</v>
      </c>
      <c r="F24" s="153"/>
      <c r="G24" s="102">
        <f t="shared" si="0"/>
        <v>10.358650487558599</v>
      </c>
      <c r="H24" s="24">
        <f t="shared" si="1"/>
        <v>1.7072056933855408</v>
      </c>
      <c r="I24" s="63">
        <f t="shared" si="2"/>
        <v>114.25480000000005</v>
      </c>
      <c r="J24" s="24">
        <f t="shared" si="3"/>
        <v>763947.94005561923</v>
      </c>
      <c r="K24" s="24">
        <f t="shared" si="4"/>
        <v>1053168.4298877392</v>
      </c>
      <c r="L24" s="65">
        <f t="shared" si="5"/>
        <v>363.25720569338557</v>
      </c>
    </row>
    <row r="25" spans="1:12">
      <c r="A25" s="103">
        <v>164</v>
      </c>
      <c r="B25" s="84">
        <v>83.383600000000001</v>
      </c>
      <c r="C25" s="84">
        <v>67.194599999999994</v>
      </c>
      <c r="D25" s="24">
        <v>1.3</v>
      </c>
      <c r="E25" s="140">
        <v>16.48</v>
      </c>
      <c r="F25" s="153"/>
      <c r="G25" s="102">
        <f t="shared" si="0"/>
        <v>15.921820509861956</v>
      </c>
      <c r="H25" s="24">
        <f t="shared" si="1"/>
        <v>4.1827675285323513</v>
      </c>
      <c r="I25" s="63">
        <f t="shared" si="2"/>
        <v>141.56760000000003</v>
      </c>
      <c r="J25" s="24">
        <f t="shared" si="3"/>
        <v>763950.48669716914</v>
      </c>
      <c r="K25" s="24">
        <f t="shared" si="4"/>
        <v>1053161.0570780495</v>
      </c>
      <c r="L25" s="65">
        <f t="shared" si="5"/>
        <v>365.73276752853235</v>
      </c>
    </row>
    <row r="26" spans="1:12">
      <c r="A26" s="103">
        <v>165</v>
      </c>
      <c r="B26" s="84">
        <v>73.306600000000003</v>
      </c>
      <c r="C26" s="84">
        <v>86.934200000000004</v>
      </c>
      <c r="D26" s="24">
        <v>1.3</v>
      </c>
      <c r="E26" s="140">
        <v>23.97</v>
      </c>
      <c r="F26" s="153"/>
      <c r="G26" s="102">
        <f t="shared" si="0"/>
        <v>21.893588627971369</v>
      </c>
      <c r="H26" s="24">
        <f t="shared" si="1"/>
        <v>9.6886718865408472</v>
      </c>
      <c r="I26" s="63">
        <f t="shared" si="2"/>
        <v>161.30720000000008</v>
      </c>
      <c r="J26" s="24">
        <f t="shared" si="3"/>
        <v>763950.34234697733</v>
      </c>
      <c r="K26" s="24">
        <f t="shared" si="4"/>
        <v>1053152.75722773</v>
      </c>
      <c r="L26" s="65">
        <f t="shared" si="5"/>
        <v>371.23867188654089</v>
      </c>
    </row>
    <row r="27" spans="1:12">
      <c r="A27" s="103">
        <v>166</v>
      </c>
      <c r="B27" s="84">
        <v>78.0518</v>
      </c>
      <c r="C27" s="84">
        <v>106.1888</v>
      </c>
      <c r="D27" s="24">
        <v>1.3</v>
      </c>
      <c r="E27" s="140">
        <v>30.55</v>
      </c>
      <c r="F27" s="153"/>
      <c r="G27" s="102">
        <f t="shared" si="0"/>
        <v>28.752318219321044</v>
      </c>
      <c r="H27" s="24">
        <f t="shared" si="1"/>
        <v>10.255051913423932</v>
      </c>
      <c r="I27" s="63">
        <f t="shared" si="2"/>
        <v>180.56180000000006</v>
      </c>
      <c r="J27" s="24">
        <f t="shared" si="3"/>
        <v>763946.48329908249</v>
      </c>
      <c r="K27" s="24">
        <f t="shared" si="4"/>
        <v>1053143.3075788093</v>
      </c>
      <c r="L27" s="65">
        <f t="shared" si="5"/>
        <v>371.80505191342394</v>
      </c>
    </row>
    <row r="28" spans="1:12">
      <c r="A28" s="103">
        <v>167</v>
      </c>
      <c r="B28" s="84">
        <v>81.995999999999995</v>
      </c>
      <c r="C28" s="84">
        <v>110.2372</v>
      </c>
      <c r="D28" s="24">
        <v>1.3</v>
      </c>
      <c r="E28" s="140">
        <v>22.61</v>
      </c>
      <c r="F28" s="153"/>
      <c r="G28" s="102">
        <f t="shared" si="0"/>
        <v>21.711843847665481</v>
      </c>
      <c r="H28" s="24">
        <f t="shared" si="1"/>
        <v>6.2393531153827988</v>
      </c>
      <c r="I28" s="63">
        <f t="shared" si="2"/>
        <v>184.61020000000008</v>
      </c>
      <c r="J28" s="24">
        <f t="shared" si="3"/>
        <v>763943.03770114225</v>
      </c>
      <c r="K28" s="24">
        <f t="shared" si="4"/>
        <v>1053149.6494861045</v>
      </c>
      <c r="L28" s="65">
        <f t="shared" si="5"/>
        <v>367.78935311538282</v>
      </c>
    </row>
    <row r="29" spans="1:12">
      <c r="A29" s="103">
        <v>168</v>
      </c>
      <c r="B29" s="84">
        <v>83.548400000000001</v>
      </c>
      <c r="C29" s="84">
        <v>120.17619999999999</v>
      </c>
      <c r="D29" s="24">
        <v>1.3</v>
      </c>
      <c r="E29" s="140">
        <v>15.25</v>
      </c>
      <c r="F29" s="153"/>
      <c r="G29" s="102">
        <f t="shared" si="0"/>
        <v>14.743618726611658</v>
      </c>
      <c r="H29" s="24">
        <f t="shared" si="1"/>
        <v>3.8272050041415673</v>
      </c>
      <c r="I29" s="63">
        <f t="shared" si="2"/>
        <v>194.54920000000004</v>
      </c>
      <c r="J29" s="24">
        <f t="shared" si="3"/>
        <v>763939.10082105908</v>
      </c>
      <c r="K29" s="24">
        <f t="shared" si="4"/>
        <v>1053156.040390631</v>
      </c>
      <c r="L29" s="65">
        <f t="shared" si="5"/>
        <v>365.37720500414156</v>
      </c>
    </row>
    <row r="30" spans="1:12">
      <c r="A30" s="104">
        <v>169</v>
      </c>
      <c r="B30" s="85">
        <v>96.138000000000005</v>
      </c>
      <c r="C30" s="85">
        <v>145.40360000000001</v>
      </c>
      <c r="D30" s="24">
        <v>1.3</v>
      </c>
      <c r="E30" s="140">
        <v>3.17</v>
      </c>
      <c r="F30" s="153"/>
      <c r="G30" s="102">
        <f t="shared" si="0"/>
        <v>3.1641687673793863</v>
      </c>
      <c r="H30" s="24">
        <f t="shared" si="1"/>
        <v>0.12218743856145631</v>
      </c>
      <c r="I30" s="63">
        <f t="shared" si="2"/>
        <v>219.77660000000003</v>
      </c>
      <c r="J30" s="59">
        <f t="shared" si="3"/>
        <v>763936.87278420024</v>
      </c>
      <c r="K30" s="59">
        <f t="shared" si="4"/>
        <v>1053167.7172840184</v>
      </c>
      <c r="L30" s="65">
        <f t="shared" si="5"/>
        <v>361.67218743856148</v>
      </c>
    </row>
    <row r="31" spans="1:12">
      <c r="A31" s="103">
        <v>170</v>
      </c>
      <c r="B31" s="84">
        <v>92.1096</v>
      </c>
      <c r="C31" s="84">
        <v>173.5284</v>
      </c>
      <c r="D31" s="24">
        <v>1.3</v>
      </c>
      <c r="E31" s="140">
        <v>13.44</v>
      </c>
      <c r="F31" s="153"/>
      <c r="G31" s="102">
        <f t="shared" si="0"/>
        <v>13.336901810295529</v>
      </c>
      <c r="H31" s="24">
        <f t="shared" si="1"/>
        <v>1.5915204189343626</v>
      </c>
      <c r="I31" s="63">
        <f t="shared" si="2"/>
        <v>247.90140000000008</v>
      </c>
      <c r="J31" s="24">
        <f t="shared" si="3"/>
        <v>763928.72533117526</v>
      </c>
      <c r="K31" s="24">
        <f t="shared" si="4"/>
        <v>1053160.9936884749</v>
      </c>
      <c r="L31" s="65">
        <f t="shared" si="5"/>
        <v>363.14152041893436</v>
      </c>
    </row>
    <row r="32" spans="1:12">
      <c r="A32" s="103">
        <v>171</v>
      </c>
      <c r="B32" s="84">
        <v>86.601399999999998</v>
      </c>
      <c r="C32" s="84">
        <v>136.31559999999999</v>
      </c>
      <c r="D32" s="24">
        <v>1.3</v>
      </c>
      <c r="E32" s="140">
        <v>19.190000000000001</v>
      </c>
      <c r="F32" s="153"/>
      <c r="G32" s="102">
        <f t="shared" si="0"/>
        <v>18.766552199878316</v>
      </c>
      <c r="H32" s="24">
        <f t="shared" si="1"/>
        <v>3.9390670397540601</v>
      </c>
      <c r="I32" s="63">
        <f t="shared" si="2"/>
        <v>210.68860000000006</v>
      </c>
      <c r="J32" s="24">
        <f t="shared" si="3"/>
        <v>763934.70395073679</v>
      </c>
      <c r="K32" s="24">
        <f t="shared" si="4"/>
        <v>1053152.22733326</v>
      </c>
      <c r="L32" s="65">
        <f t="shared" si="5"/>
        <v>365.48906703975405</v>
      </c>
    </row>
    <row r="33" spans="1:12">
      <c r="A33" s="103">
        <v>172</v>
      </c>
      <c r="B33" s="84">
        <v>85.642200000000003</v>
      </c>
      <c r="C33" s="84">
        <v>127.7192</v>
      </c>
      <c r="D33" s="24">
        <v>1.3</v>
      </c>
      <c r="E33" s="140">
        <v>35.15</v>
      </c>
      <c r="F33" s="153"/>
      <c r="G33" s="102">
        <f t="shared" si="0"/>
        <v>34.259837581867977</v>
      </c>
      <c r="H33" s="24">
        <f t="shared" si="1"/>
        <v>7.7904089501772456</v>
      </c>
      <c r="I33" s="63">
        <f t="shared" si="2"/>
        <v>202.09220000000005</v>
      </c>
      <c r="J33" s="24">
        <f t="shared" si="3"/>
        <v>763936.71428048552</v>
      </c>
      <c r="K33" s="24">
        <f t="shared" si="4"/>
        <v>1053136.4886620191</v>
      </c>
      <c r="L33" s="65">
        <f t="shared" si="5"/>
        <v>369.34040895017728</v>
      </c>
    </row>
    <row r="34" spans="1:12">
      <c r="A34" s="103">
        <v>173</v>
      </c>
      <c r="B34" s="84">
        <v>80.590999999999994</v>
      </c>
      <c r="C34" s="84">
        <v>118.71040000000001</v>
      </c>
      <c r="D34" s="24">
        <v>1.6</v>
      </c>
      <c r="E34" s="140">
        <v>41.3</v>
      </c>
      <c r="F34" s="153"/>
      <c r="G34" s="102">
        <f t="shared" si="0"/>
        <v>39.395418446761681</v>
      </c>
      <c r="H34" s="24">
        <f t="shared" si="1"/>
        <v>12.027217647704232</v>
      </c>
      <c r="I34" s="63">
        <f t="shared" si="2"/>
        <v>193.0834000000001</v>
      </c>
      <c r="J34" s="24">
        <f t="shared" si="3"/>
        <v>763942.11172734492</v>
      </c>
      <c r="K34" s="24">
        <f t="shared" si="4"/>
        <v>1053131.5668624842</v>
      </c>
      <c r="L34" s="65">
        <f t="shared" si="5"/>
        <v>373.57721764770423</v>
      </c>
    </row>
    <row r="35" spans="1:12">
      <c r="A35" s="103">
        <v>174</v>
      </c>
      <c r="B35" s="84">
        <v>84.431200000000004</v>
      </c>
      <c r="C35" s="84">
        <v>131.94139999999999</v>
      </c>
      <c r="D35" s="24">
        <v>1.3</v>
      </c>
      <c r="E35" s="140">
        <v>53.33</v>
      </c>
      <c r="F35" s="153"/>
      <c r="G35" s="102">
        <f t="shared" si="0"/>
        <v>51.743185852032553</v>
      </c>
      <c r="H35" s="24">
        <f t="shared" si="1"/>
        <v>12.842459792077497</v>
      </c>
      <c r="I35" s="63">
        <f t="shared" si="2"/>
        <v>206.31439999999998</v>
      </c>
      <c r="J35" s="24">
        <f t="shared" si="3"/>
        <v>763932.71619250509</v>
      </c>
      <c r="K35" s="24">
        <f t="shared" si="4"/>
        <v>1053119.2411285921</v>
      </c>
      <c r="L35" s="65">
        <f t="shared" si="5"/>
        <v>374.39245979207749</v>
      </c>
    </row>
    <row r="36" spans="1:12">
      <c r="A36" s="103">
        <v>175</v>
      </c>
      <c r="B36" s="84">
        <v>85.954999999999998</v>
      </c>
      <c r="C36" s="84">
        <v>132.10220000000001</v>
      </c>
      <c r="D36" s="24">
        <v>1.3</v>
      </c>
      <c r="E36" s="140">
        <v>46.31</v>
      </c>
      <c r="F36" s="153"/>
      <c r="G36" s="102">
        <f t="shared" si="0"/>
        <v>45.187553121297491</v>
      </c>
      <c r="H36" s="24">
        <f t="shared" si="1"/>
        <v>10.064157237280144</v>
      </c>
      <c r="I36" s="63">
        <f t="shared" si="2"/>
        <v>206.47520000000009</v>
      </c>
      <c r="J36" s="24">
        <f t="shared" si="3"/>
        <v>763933.25179506338</v>
      </c>
      <c r="K36" s="24">
        <f t="shared" si="4"/>
        <v>1053125.7759864689</v>
      </c>
      <c r="L36" s="65">
        <f t="shared" si="5"/>
        <v>371.61415723728015</v>
      </c>
    </row>
    <row r="37" spans="1:12">
      <c r="A37" s="103">
        <v>176</v>
      </c>
      <c r="B37" s="84">
        <v>86.016800000000003</v>
      </c>
      <c r="C37" s="84">
        <v>143.62459999999999</v>
      </c>
      <c r="D37" s="24">
        <v>1.3</v>
      </c>
      <c r="E37" s="140">
        <v>34.65</v>
      </c>
      <c r="F37" s="153"/>
      <c r="G37" s="102">
        <f t="shared" si="0"/>
        <v>33.817509307955113</v>
      </c>
      <c r="H37" s="24">
        <f t="shared" si="1"/>
        <v>7.479739346915852</v>
      </c>
      <c r="I37" s="63">
        <f t="shared" si="2"/>
        <v>217.99760000000003</v>
      </c>
      <c r="J37" s="24">
        <f t="shared" si="3"/>
        <v>763928.40643995022</v>
      </c>
      <c r="K37" s="24">
        <f t="shared" si="4"/>
        <v>1053138.2549036862</v>
      </c>
      <c r="L37" s="65">
        <f t="shared" si="5"/>
        <v>369.02973934691585</v>
      </c>
    </row>
    <row r="38" spans="1:12">
      <c r="A38" s="103">
        <v>177</v>
      </c>
      <c r="B38" s="84">
        <v>88.852599999999995</v>
      </c>
      <c r="C38" s="84">
        <v>156.82660000000001</v>
      </c>
      <c r="D38" s="24">
        <v>1.3</v>
      </c>
      <c r="E38" s="140">
        <v>28.82</v>
      </c>
      <c r="F38" s="153"/>
      <c r="G38" s="102">
        <f t="shared" si="0"/>
        <v>28.37930212003403</v>
      </c>
      <c r="H38" s="24">
        <f t="shared" si="1"/>
        <v>4.9507181936284868</v>
      </c>
      <c r="I38" s="63">
        <f t="shared" si="2"/>
        <v>231.19960000000003</v>
      </c>
      <c r="J38" s="24">
        <f t="shared" si="3"/>
        <v>763924.48190822371</v>
      </c>
      <c r="K38" s="24">
        <f t="shared" si="4"/>
        <v>1053145.6911067953</v>
      </c>
      <c r="L38" s="65">
        <f t="shared" si="5"/>
        <v>366.50071819362847</v>
      </c>
    </row>
    <row r="39" spans="1:12">
      <c r="A39" s="103">
        <v>178</v>
      </c>
      <c r="B39" s="84">
        <v>91.979600000000005</v>
      </c>
      <c r="C39" s="84">
        <v>177.7244</v>
      </c>
      <c r="D39" s="24">
        <v>1.3</v>
      </c>
      <c r="E39" s="140">
        <v>23.33</v>
      </c>
      <c r="F39" s="153"/>
      <c r="G39" s="102">
        <f t="shared" si="0"/>
        <v>23.145097811801374</v>
      </c>
      <c r="H39" s="24">
        <f t="shared" si="1"/>
        <v>2.8614411612971313</v>
      </c>
      <c r="I39" s="63">
        <f t="shared" si="2"/>
        <v>252.09740000000011</v>
      </c>
      <c r="J39" s="24">
        <f t="shared" si="3"/>
        <v>763920.943729094</v>
      </c>
      <c r="K39" s="24">
        <f t="shared" si="4"/>
        <v>1053154.9119222979</v>
      </c>
      <c r="L39" s="65">
        <f t="shared" si="5"/>
        <v>364.41144116129715</v>
      </c>
    </row>
    <row r="40" spans="1:12">
      <c r="A40" s="103">
        <v>179</v>
      </c>
      <c r="B40" s="84">
        <v>108.5408</v>
      </c>
      <c r="C40" s="84">
        <v>385.81580000000002</v>
      </c>
      <c r="D40" s="24">
        <v>1.3</v>
      </c>
      <c r="E40" s="140">
        <v>16.79</v>
      </c>
      <c r="F40" s="153"/>
      <c r="G40" s="102">
        <f t="shared" si="0"/>
        <v>16.639128894449872</v>
      </c>
      <c r="H40" s="24">
        <f t="shared" si="1"/>
        <v>-2.3157715008173279</v>
      </c>
      <c r="I40" s="63">
        <f t="shared" si="2"/>
        <v>60.188800000000072</v>
      </c>
      <c r="J40" s="24">
        <f t="shared" si="3"/>
        <v>763951.33028369176</v>
      </c>
      <c r="K40" s="24">
        <f t="shared" si="4"/>
        <v>1053180.4702698258</v>
      </c>
      <c r="L40" s="65">
        <f t="shared" si="5"/>
        <v>359.23422849918268</v>
      </c>
    </row>
    <row r="41" spans="1:12">
      <c r="A41" s="103">
        <v>180</v>
      </c>
      <c r="B41" s="84">
        <v>106.729</v>
      </c>
      <c r="C41" s="84">
        <v>384.67899999999997</v>
      </c>
      <c r="D41" s="24">
        <v>1.3</v>
      </c>
      <c r="E41" s="140">
        <v>5.71</v>
      </c>
      <c r="F41" s="153"/>
      <c r="G41" s="102">
        <f t="shared" si="0"/>
        <v>5.6781328996303815</v>
      </c>
      <c r="H41" s="24">
        <f t="shared" si="1"/>
        <v>-0.67241744175868923</v>
      </c>
      <c r="I41" s="63">
        <f t="shared" si="2"/>
        <v>59.052000000000021</v>
      </c>
      <c r="J41" s="24">
        <f t="shared" si="3"/>
        <v>763942.38349898998</v>
      </c>
      <c r="K41" s="24">
        <f t="shared" si="4"/>
        <v>1053174.1355557775</v>
      </c>
      <c r="L41" s="65">
        <f t="shared" si="5"/>
        <v>360.87758255824133</v>
      </c>
    </row>
    <row r="42" spans="1:12">
      <c r="A42" s="103">
        <v>181</v>
      </c>
      <c r="B42" s="84">
        <v>125.6776</v>
      </c>
      <c r="C42" s="84">
        <v>344.42660000000001</v>
      </c>
      <c r="D42" s="24">
        <v>1.3</v>
      </c>
      <c r="E42" s="140">
        <v>5.33</v>
      </c>
      <c r="F42" s="153"/>
      <c r="G42" s="102">
        <f t="shared" si="0"/>
        <v>4.9022893723180454</v>
      </c>
      <c r="H42" s="24">
        <f t="shared" si="1"/>
        <v>-2.1619987834742043</v>
      </c>
      <c r="I42" s="63">
        <f t="shared" si="2"/>
        <v>18.799600000000055</v>
      </c>
      <c r="J42" s="24">
        <f t="shared" si="3"/>
        <v>763939.26671403891</v>
      </c>
      <c r="K42" s="24">
        <f t="shared" si="4"/>
        <v>1053175.4200882872</v>
      </c>
      <c r="L42" s="65">
        <f t="shared" si="5"/>
        <v>359.38800121652582</v>
      </c>
    </row>
    <row r="43" spans="1:12">
      <c r="A43" s="103">
        <v>182</v>
      </c>
      <c r="B43" s="84">
        <v>95.722999999999999</v>
      </c>
      <c r="C43" s="84">
        <v>199.928</v>
      </c>
      <c r="D43" s="24">
        <v>1.3</v>
      </c>
      <c r="E43" s="140">
        <v>4.71</v>
      </c>
      <c r="F43" s="153"/>
      <c r="G43" s="102">
        <f t="shared" si="0"/>
        <v>4.6993745872593946</v>
      </c>
      <c r="H43" s="24">
        <f t="shared" si="1"/>
        <v>0.24619375171023639</v>
      </c>
      <c r="I43" s="63">
        <f t="shared" si="2"/>
        <v>274.30100000000004</v>
      </c>
      <c r="J43" s="24">
        <f t="shared" si="3"/>
        <v>763933.51835120621</v>
      </c>
      <c r="K43" s="24">
        <f t="shared" si="4"/>
        <v>1053168.8840657608</v>
      </c>
      <c r="L43" s="65">
        <f t="shared" si="5"/>
        <v>361.79619375171023</v>
      </c>
    </row>
    <row r="44" spans="1:12">
      <c r="A44" s="103">
        <v>183</v>
      </c>
      <c r="B44" s="84">
        <v>114.39700000000001</v>
      </c>
      <c r="C44" s="84">
        <v>241.3828</v>
      </c>
      <c r="D44" s="24">
        <v>1.3</v>
      </c>
      <c r="E44" s="140">
        <v>5.59</v>
      </c>
      <c r="F44" s="153"/>
      <c r="G44" s="102">
        <f t="shared" si="0"/>
        <v>5.4476642908026962</v>
      </c>
      <c r="H44" s="24">
        <f t="shared" si="1"/>
        <v>-1.323416839967116</v>
      </c>
      <c r="I44" s="63">
        <f t="shared" si="2"/>
        <v>315.75580000000002</v>
      </c>
      <c r="J44" s="24">
        <f t="shared" si="3"/>
        <v>763932.55832615646</v>
      </c>
      <c r="K44" s="24">
        <f t="shared" si="4"/>
        <v>1053172.064528994</v>
      </c>
      <c r="L44" s="65">
        <f t="shared" si="5"/>
        <v>360.22658316003287</v>
      </c>
    </row>
    <row r="45" spans="1:12">
      <c r="A45" s="103">
        <v>184</v>
      </c>
      <c r="B45" s="84">
        <v>94.612200000000001</v>
      </c>
      <c r="C45" s="84">
        <v>221.90180000000001</v>
      </c>
      <c r="D45" s="24">
        <v>1.3</v>
      </c>
      <c r="E45" s="140">
        <v>16.41</v>
      </c>
      <c r="F45" s="153"/>
      <c r="G45" s="102">
        <f t="shared" si="0"/>
        <v>16.351267019887256</v>
      </c>
      <c r="H45" s="24">
        <f t="shared" si="1"/>
        <v>1.317143411600745</v>
      </c>
      <c r="I45" s="63">
        <f t="shared" si="2"/>
        <v>296.27480000000003</v>
      </c>
      <c r="J45" s="24">
        <f t="shared" si="3"/>
        <v>763921.5167186968</v>
      </c>
      <c r="K45" s="24">
        <f t="shared" si="4"/>
        <v>1053169.7737465536</v>
      </c>
      <c r="L45" s="65">
        <f t="shared" si="5"/>
        <v>362.86714341160075</v>
      </c>
    </row>
    <row r="46" spans="1:12">
      <c r="A46" s="103">
        <v>185</v>
      </c>
      <c r="B46" s="84">
        <v>99.816199999999995</v>
      </c>
      <c r="C46" s="84">
        <v>232.28540000000001</v>
      </c>
      <c r="D46" s="24">
        <v>1.3</v>
      </c>
      <c r="E46" s="140">
        <v>17.02</v>
      </c>
      <c r="F46" s="153"/>
      <c r="G46" s="102">
        <f t="shared" si="0"/>
        <v>17.019929065089261</v>
      </c>
      <c r="H46" s="24">
        <f t="shared" si="1"/>
        <v>-2.0861223765965553E-2</v>
      </c>
      <c r="I46" s="63">
        <f t="shared" si="2"/>
        <v>306.65840000000003</v>
      </c>
      <c r="J46" s="24">
        <f t="shared" si="3"/>
        <v>763920.91307701357</v>
      </c>
      <c r="K46" s="24">
        <f t="shared" si="4"/>
        <v>1053172.5068690418</v>
      </c>
      <c r="L46" s="65">
        <f t="shared" si="5"/>
        <v>361.52913877623405</v>
      </c>
    </row>
    <row r="47" spans="1:12">
      <c r="A47" s="103">
        <v>186</v>
      </c>
      <c r="B47" s="84">
        <v>96.730800000000002</v>
      </c>
      <c r="C47" s="84">
        <v>193.529</v>
      </c>
      <c r="D47" s="24">
        <v>1.3</v>
      </c>
      <c r="E47" s="140">
        <v>6.69</v>
      </c>
      <c r="F47" s="153"/>
      <c r="G47" s="102">
        <f t="shared" si="0"/>
        <v>6.6811809172917576</v>
      </c>
      <c r="H47" s="24">
        <f t="shared" si="1"/>
        <v>0.27339707397774959</v>
      </c>
      <c r="I47" s="63">
        <f t="shared" si="2"/>
        <v>267.90200000000004</v>
      </c>
      <c r="J47" s="24">
        <f t="shared" si="3"/>
        <v>763931.99019824481</v>
      </c>
      <c r="K47" s="24">
        <f t="shared" si="4"/>
        <v>1053167.5023076548</v>
      </c>
      <c r="L47" s="65">
        <f t="shared" si="5"/>
        <v>361.82339707397779</v>
      </c>
    </row>
    <row r="48" spans="1:12">
      <c r="A48" s="103">
        <v>187</v>
      </c>
      <c r="B48" s="84">
        <v>92.744799999999998</v>
      </c>
      <c r="C48" s="84">
        <v>191.4624</v>
      </c>
      <c r="D48" s="24">
        <v>1.3</v>
      </c>
      <c r="E48" s="140">
        <v>20.2</v>
      </c>
      <c r="F48" s="153"/>
      <c r="G48" s="102">
        <f t="shared" si="0"/>
        <v>20.06896424740005</v>
      </c>
      <c r="H48" s="24">
        <f t="shared" si="1"/>
        <v>2.2271012247131132</v>
      </c>
      <c r="I48" s="63">
        <f t="shared" si="2"/>
        <v>265.83540000000005</v>
      </c>
      <c r="J48" s="24">
        <f t="shared" si="3"/>
        <v>763920.59227035451</v>
      </c>
      <c r="K48" s="24">
        <f t="shared" si="4"/>
        <v>1053160.4694372453</v>
      </c>
      <c r="L48" s="65">
        <f t="shared" si="5"/>
        <v>363.77710122471314</v>
      </c>
    </row>
    <row r="49" spans="1:12">
      <c r="A49" s="103">
        <v>188</v>
      </c>
      <c r="B49" s="84">
        <v>93.560599999999994</v>
      </c>
      <c r="C49" s="84">
        <v>202.03299999999999</v>
      </c>
      <c r="D49" s="24">
        <v>1.3</v>
      </c>
      <c r="E49" s="140">
        <v>19.88</v>
      </c>
      <c r="F49" s="153"/>
      <c r="G49" s="102">
        <f t="shared" si="0"/>
        <v>19.778387618399101</v>
      </c>
      <c r="H49" s="24">
        <f t="shared" si="1"/>
        <v>1.9374319954501684</v>
      </c>
      <c r="I49" s="63">
        <f t="shared" si="2"/>
        <v>276.40600000000006</v>
      </c>
      <c r="J49" s="24">
        <f t="shared" si="3"/>
        <v>763919.40446102538</v>
      </c>
      <c r="K49" s="24">
        <f t="shared" si="4"/>
        <v>1053163.5665148494</v>
      </c>
      <c r="L49" s="65">
        <f t="shared" si="5"/>
        <v>363.48743199545015</v>
      </c>
    </row>
    <row r="50" spans="1:12">
      <c r="A50" s="103">
        <v>189</v>
      </c>
      <c r="B50" s="84">
        <v>108.08280000000001</v>
      </c>
      <c r="C50" s="84">
        <v>342.38299999999998</v>
      </c>
      <c r="D50" s="24">
        <v>1.3</v>
      </c>
      <c r="E50" s="140">
        <v>13.67</v>
      </c>
      <c r="F50" s="153"/>
      <c r="G50" s="102">
        <f t="shared" si="0"/>
        <v>13.559968138566596</v>
      </c>
      <c r="H50" s="24">
        <f t="shared" si="1"/>
        <v>-1.8009431189553233</v>
      </c>
      <c r="I50" s="63">
        <f t="shared" si="2"/>
        <v>16.756000000000029</v>
      </c>
      <c r="J50" s="24">
        <f t="shared" si="3"/>
        <v>763941.36795413576</v>
      </c>
      <c r="K50" s="24">
        <f t="shared" si="4"/>
        <v>1053183.8229857381</v>
      </c>
      <c r="L50" s="65">
        <f t="shared" si="5"/>
        <v>359.74905688104468</v>
      </c>
    </row>
    <row r="51" spans="1:12">
      <c r="A51" s="103">
        <v>190</v>
      </c>
      <c r="B51" s="84">
        <v>100.9436</v>
      </c>
      <c r="C51" s="84">
        <v>298.70960000000002</v>
      </c>
      <c r="D51" s="24">
        <v>1.3</v>
      </c>
      <c r="E51" s="140">
        <v>9.15</v>
      </c>
      <c r="F51" s="153"/>
      <c r="G51" s="102">
        <f t="shared" si="0"/>
        <v>9.148994924316483</v>
      </c>
      <c r="H51" s="24">
        <f t="shared" si="1"/>
        <v>-0.20561664658594436</v>
      </c>
      <c r="I51" s="63">
        <f t="shared" si="2"/>
        <v>373.08260000000007</v>
      </c>
      <c r="J51" s="24">
        <f t="shared" si="3"/>
        <v>763934.08587930747</v>
      </c>
      <c r="K51" s="24">
        <f t="shared" si="4"/>
        <v>1053179.0733018615</v>
      </c>
      <c r="L51" s="65">
        <f t="shared" si="5"/>
        <v>361.34438335341406</v>
      </c>
    </row>
    <row r="52" spans="1:12">
      <c r="A52" s="103">
        <v>191</v>
      </c>
      <c r="B52" s="84">
        <v>115.488</v>
      </c>
      <c r="C52" s="84">
        <v>295.33199999999999</v>
      </c>
      <c r="D52" s="24">
        <v>1.3</v>
      </c>
      <c r="E52" s="140">
        <v>6.62</v>
      </c>
      <c r="F52" s="153"/>
      <c r="G52" s="102">
        <f t="shared" si="0"/>
        <v>6.4250535634714243</v>
      </c>
      <c r="H52" s="24">
        <f t="shared" si="1"/>
        <v>-1.6647058369878591</v>
      </c>
      <c r="I52" s="63">
        <f t="shared" si="2"/>
        <v>369.70500000000004</v>
      </c>
      <c r="J52" s="24">
        <f t="shared" si="3"/>
        <v>763934.89659043762</v>
      </c>
      <c r="K52" s="24">
        <f t="shared" si="4"/>
        <v>1053176.441186693</v>
      </c>
      <c r="L52" s="65">
        <f t="shared" si="5"/>
        <v>359.88529416301213</v>
      </c>
    </row>
    <row r="53" spans="1:12">
      <c r="A53" s="103">
        <v>192</v>
      </c>
      <c r="B53" s="84">
        <v>107.0676</v>
      </c>
      <c r="C53" s="84">
        <v>257.00119999999998</v>
      </c>
      <c r="D53" s="24">
        <v>1.3</v>
      </c>
      <c r="E53" s="140">
        <v>9.4499999999999993</v>
      </c>
      <c r="F53" s="153"/>
      <c r="G53" s="102">
        <f t="shared" si="0"/>
        <v>9.3918245981428168</v>
      </c>
      <c r="H53" s="24">
        <f t="shared" si="1"/>
        <v>-1.1169626152444552</v>
      </c>
      <c r="I53" s="63">
        <f t="shared" si="2"/>
        <v>331.37419999999997</v>
      </c>
      <c r="J53" s="24">
        <f t="shared" si="3"/>
        <v>763929.56580323342</v>
      </c>
      <c r="K53" s="24">
        <f t="shared" si="4"/>
        <v>1053175.1734262849</v>
      </c>
      <c r="L53" s="65">
        <f t="shared" si="5"/>
        <v>360.43303738475555</v>
      </c>
    </row>
    <row r="54" spans="1:12">
      <c r="A54" s="103">
        <v>193</v>
      </c>
      <c r="B54" s="84">
        <v>96.986000000000004</v>
      </c>
      <c r="C54" s="84">
        <v>270.21300000000002</v>
      </c>
      <c r="D54" s="24">
        <v>1.3</v>
      </c>
      <c r="E54" s="140">
        <v>9.99</v>
      </c>
      <c r="F54" s="153"/>
      <c r="G54" s="102">
        <f t="shared" si="0"/>
        <v>9.9788061206724343</v>
      </c>
      <c r="H54" s="24">
        <f t="shared" si="1"/>
        <v>0.40278790808392628</v>
      </c>
      <c r="I54" s="63">
        <f t="shared" si="2"/>
        <v>344.58600000000001</v>
      </c>
      <c r="J54" s="24">
        <f t="shared" si="3"/>
        <v>763930.21007231635</v>
      </c>
      <c r="K54" s="24">
        <f t="shared" si="4"/>
        <v>1053177.1612343399</v>
      </c>
      <c r="L54" s="65">
        <f t="shared" si="5"/>
        <v>361.95278790808396</v>
      </c>
    </row>
    <row r="55" spans="1:12">
      <c r="A55" s="103">
        <v>194</v>
      </c>
      <c r="B55" s="84">
        <v>97.2958</v>
      </c>
      <c r="C55" s="84">
        <v>250.49799999999999</v>
      </c>
      <c r="D55" s="24">
        <v>1.3</v>
      </c>
      <c r="E55" s="140">
        <v>19.55</v>
      </c>
      <c r="F55" s="153"/>
      <c r="G55" s="102">
        <f t="shared" si="0"/>
        <v>19.53236526917728</v>
      </c>
      <c r="H55" s="24">
        <f t="shared" si="1"/>
        <v>0.76018491400239774</v>
      </c>
      <c r="I55" s="63">
        <f t="shared" si="2"/>
        <v>324.87100000000009</v>
      </c>
      <c r="J55" s="24">
        <f t="shared" si="3"/>
        <v>763919.77933835029</v>
      </c>
      <c r="K55" s="24">
        <f t="shared" si="4"/>
        <v>1053178.1681310679</v>
      </c>
      <c r="L55" s="65">
        <f t="shared" si="5"/>
        <v>362.31018491400243</v>
      </c>
    </row>
    <row r="56" spans="1:12">
      <c r="A56" s="103">
        <v>195</v>
      </c>
      <c r="B56" s="84">
        <v>101.925</v>
      </c>
      <c r="C56" s="84">
        <v>244.91579999999999</v>
      </c>
      <c r="D56" s="24">
        <v>1.3</v>
      </c>
      <c r="E56" s="140">
        <v>19.04</v>
      </c>
      <c r="F56" s="153"/>
      <c r="G56" s="102">
        <f t="shared" si="0"/>
        <v>19.031296276632109</v>
      </c>
      <c r="H56" s="24">
        <f t="shared" si="1"/>
        <v>-0.64564053978926683</v>
      </c>
      <c r="I56" s="63">
        <f t="shared" si="2"/>
        <v>319.28880000000004</v>
      </c>
      <c r="J56" s="24">
        <f t="shared" si="3"/>
        <v>763919.67559292517</v>
      </c>
      <c r="K56" s="24">
        <f t="shared" si="4"/>
        <v>1053176.4084287959</v>
      </c>
      <c r="L56" s="65">
        <f t="shared" si="5"/>
        <v>360.90435946021074</v>
      </c>
    </row>
    <row r="57" spans="1:12">
      <c r="A57" s="103">
        <v>196</v>
      </c>
      <c r="B57" s="84">
        <v>106.42359999999999</v>
      </c>
      <c r="C57" s="84">
        <v>240.4134</v>
      </c>
      <c r="D57" s="24">
        <v>1.3</v>
      </c>
      <c r="E57" s="140">
        <v>13.26</v>
      </c>
      <c r="F57" s="153"/>
      <c r="G57" s="102">
        <f t="shared" si="0"/>
        <v>13.192556241899801</v>
      </c>
      <c r="H57" s="24">
        <f t="shared" si="1"/>
        <v>-1.4056870158501196</v>
      </c>
      <c r="I57" s="63">
        <f t="shared" si="2"/>
        <v>314.78640000000007</v>
      </c>
      <c r="J57" s="24">
        <f t="shared" si="3"/>
        <v>763925.00169415062</v>
      </c>
      <c r="K57" s="24">
        <f t="shared" si="4"/>
        <v>1053173.7666829128</v>
      </c>
      <c r="L57" s="65">
        <f t="shared" si="5"/>
        <v>360.14431298414991</v>
      </c>
    </row>
  </sheetData>
  <mergeCells count="59">
    <mergeCell ref="E53:F53"/>
    <mergeCell ref="E54:F54"/>
    <mergeCell ref="E55:F55"/>
    <mergeCell ref="E56:F56"/>
    <mergeCell ref="E57:F57"/>
    <mergeCell ref="E48:F48"/>
    <mergeCell ref="E49:F49"/>
    <mergeCell ref="E50:F50"/>
    <mergeCell ref="E51:F51"/>
    <mergeCell ref="E52:F52"/>
    <mergeCell ref="E47:F47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35:F35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11:F11"/>
    <mergeCell ref="K1:L1"/>
    <mergeCell ref="F2:G2"/>
    <mergeCell ref="H2:I2"/>
    <mergeCell ref="F3:G3"/>
    <mergeCell ref="H3:I3"/>
    <mergeCell ref="F4:G4"/>
    <mergeCell ref="H4:I4"/>
    <mergeCell ref="E6:F6"/>
    <mergeCell ref="E7:F7"/>
    <mergeCell ref="E8:F8"/>
    <mergeCell ref="E9:F9"/>
    <mergeCell ref="E10:F10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3"/>
  <sheetViews>
    <sheetView zoomScale="200" zoomScaleNormal="200" workbookViewId="0">
      <selection activeCell="D4" sqref="D4"/>
    </sheetView>
  </sheetViews>
  <sheetFormatPr defaultRowHeight="15"/>
  <sheetData>
    <row r="1" spans="1:12" ht="21.75" thickBot="1">
      <c r="A1" s="4" t="s">
        <v>57</v>
      </c>
      <c r="B1" s="2"/>
      <c r="C1" s="2"/>
      <c r="D1" s="2"/>
      <c r="E1" s="2"/>
      <c r="F1" s="2"/>
      <c r="G1" s="2"/>
      <c r="H1" s="2"/>
      <c r="I1" s="2"/>
      <c r="K1" s="122">
        <v>44107</v>
      </c>
      <c r="L1" s="122"/>
    </row>
    <row r="2" spans="1:12">
      <c r="A2" s="7" t="s">
        <v>0</v>
      </c>
      <c r="B2" s="81"/>
      <c r="C2" s="81" t="s">
        <v>14</v>
      </c>
      <c r="D2" s="81" t="s">
        <v>15</v>
      </c>
      <c r="E2" s="81" t="s">
        <v>17</v>
      </c>
      <c r="F2" s="125" t="s">
        <v>18</v>
      </c>
      <c r="G2" s="133"/>
      <c r="H2" s="125" t="s">
        <v>16</v>
      </c>
      <c r="I2" s="126"/>
      <c r="J2" s="5" t="s">
        <v>27</v>
      </c>
      <c r="K2" s="6" t="s">
        <v>28</v>
      </c>
      <c r="L2" s="2"/>
    </row>
    <row r="3" spans="1:12" ht="15.75" thickBot="1">
      <c r="A3" s="10"/>
      <c r="B3" s="11"/>
      <c r="C3" s="114" t="s">
        <v>22</v>
      </c>
      <c r="D3" s="77" t="s">
        <v>51</v>
      </c>
      <c r="E3" s="114" t="s">
        <v>31</v>
      </c>
      <c r="F3" s="127" t="s">
        <v>32</v>
      </c>
      <c r="G3" s="132"/>
      <c r="H3" s="127" t="s">
        <v>33</v>
      </c>
      <c r="I3" s="128"/>
      <c r="J3" s="2"/>
      <c r="K3" s="6" t="s">
        <v>59</v>
      </c>
      <c r="L3" s="2"/>
    </row>
    <row r="4" spans="1:12" ht="16.5" thickBot="1">
      <c r="A4" s="50" t="s">
        <v>41</v>
      </c>
      <c r="B4" s="13"/>
      <c r="C4" s="13">
        <v>1.43</v>
      </c>
      <c r="D4" s="116">
        <f>263.8236-(313.0229-200)</f>
        <v>150.80070000000001</v>
      </c>
      <c r="E4" s="113">
        <v>364.24</v>
      </c>
      <c r="F4" s="144">
        <v>763913.51</v>
      </c>
      <c r="G4" s="145"/>
      <c r="H4" s="144">
        <v>1053206.42</v>
      </c>
      <c r="I4" s="146"/>
      <c r="J4" s="2" t="s">
        <v>39</v>
      </c>
      <c r="K4" s="2"/>
      <c r="L4" s="2"/>
    </row>
    <row r="5" spans="1:12" ht="15.75" thickBot="1">
      <c r="A5" s="2"/>
      <c r="B5" s="2"/>
      <c r="D5" s="2"/>
      <c r="E5" s="29"/>
      <c r="F5" s="2"/>
      <c r="G5" s="2"/>
      <c r="H5" s="5"/>
      <c r="I5" s="5"/>
      <c r="J5" s="5"/>
      <c r="K5" s="5"/>
      <c r="L5" s="5"/>
    </row>
    <row r="6" spans="1:12">
      <c r="A6" s="92" t="s">
        <v>24</v>
      </c>
      <c r="B6" s="115" t="s">
        <v>26</v>
      </c>
      <c r="C6" s="115" t="s">
        <v>25</v>
      </c>
      <c r="D6" s="115" t="s">
        <v>37</v>
      </c>
      <c r="E6" s="129" t="s">
        <v>44</v>
      </c>
      <c r="F6" s="154"/>
      <c r="G6" s="81" t="s">
        <v>1</v>
      </c>
      <c r="H6" s="81" t="s">
        <v>9</v>
      </c>
      <c r="I6" s="81" t="s">
        <v>23</v>
      </c>
      <c r="J6" s="81" t="s">
        <v>20</v>
      </c>
      <c r="K6" s="112" t="s">
        <v>21</v>
      </c>
      <c r="L6" s="9" t="s">
        <v>11</v>
      </c>
    </row>
    <row r="7" spans="1:12">
      <c r="A7" s="93"/>
      <c r="B7" s="20" t="s">
        <v>35</v>
      </c>
      <c r="C7" s="20" t="s">
        <v>36</v>
      </c>
      <c r="D7" s="43" t="s">
        <v>34</v>
      </c>
      <c r="E7" s="134" t="s">
        <v>45</v>
      </c>
      <c r="F7" s="155"/>
      <c r="G7" s="38" t="s">
        <v>48</v>
      </c>
      <c r="H7" s="38" t="s">
        <v>50</v>
      </c>
      <c r="I7" s="38" t="s">
        <v>19</v>
      </c>
      <c r="J7" s="38" t="s">
        <v>47</v>
      </c>
      <c r="K7" s="52" t="s">
        <v>47</v>
      </c>
      <c r="L7" s="39" t="s">
        <v>49</v>
      </c>
    </row>
    <row r="8" spans="1:12" ht="15.75" thickBot="1">
      <c r="A8" s="94" t="s">
        <v>13</v>
      </c>
      <c r="B8" s="11" t="s">
        <v>2</v>
      </c>
      <c r="C8" s="11" t="s">
        <v>2</v>
      </c>
      <c r="D8" s="11" t="s">
        <v>4</v>
      </c>
      <c r="E8" s="136" t="s">
        <v>4</v>
      </c>
      <c r="F8" s="156"/>
      <c r="G8" s="11" t="s">
        <v>4</v>
      </c>
      <c r="H8" s="11" t="s">
        <v>4</v>
      </c>
      <c r="I8" s="11" t="s">
        <v>2</v>
      </c>
      <c r="J8" s="11" t="s">
        <v>4</v>
      </c>
      <c r="K8" s="111" t="s">
        <v>4</v>
      </c>
      <c r="L8" s="12" t="s">
        <v>4</v>
      </c>
    </row>
    <row r="9" spans="1:12">
      <c r="A9" s="96" t="s">
        <v>1</v>
      </c>
      <c r="B9" s="97">
        <v>107.6474</v>
      </c>
      <c r="C9" s="97">
        <v>263.8236</v>
      </c>
      <c r="D9" s="98">
        <v>1.3</v>
      </c>
      <c r="E9" s="138">
        <v>62.53</v>
      </c>
      <c r="F9" s="139"/>
      <c r="G9" s="102">
        <f t="shared" ref="G9:G56" si="0">E9*SIN(B9/200*PI())</f>
        <v>62.079387227706441</v>
      </c>
      <c r="H9" s="24">
        <f t="shared" ref="H9:H56" si="1">E9*COS(B9/200*PI())+$C$4-D9</f>
        <v>-7.3633691642997121</v>
      </c>
      <c r="I9" s="63">
        <f t="shared" ref="I9:I56" si="2">IF(C9&lt;$D$4, 400+C9-$D$4, C9-$D$4)</f>
        <v>113.02289999999999</v>
      </c>
      <c r="J9" s="110">
        <f t="shared" ref="J9:J63" si="3">$F$4+G9*SIN(I9/200*PI())</f>
        <v>763974.29501972313</v>
      </c>
      <c r="K9" s="110">
        <f t="shared" ref="K9:K63" si="4">$H$4+G9*COS(I9/200*PI())</f>
        <v>1053193.8092230284</v>
      </c>
      <c r="L9" s="23">
        <f t="shared" ref="L9:L63" si="5">$E$4+H9</f>
        <v>356.87663083570033</v>
      </c>
    </row>
    <row r="10" spans="1:12">
      <c r="A10" s="95" t="s">
        <v>61</v>
      </c>
      <c r="B10" s="84">
        <v>104.08280000000001</v>
      </c>
      <c r="C10" s="84">
        <v>312.67</v>
      </c>
      <c r="D10" s="24">
        <v>1.3</v>
      </c>
      <c r="E10" s="140">
        <v>43.27</v>
      </c>
      <c r="F10" s="153"/>
      <c r="G10" s="102">
        <f t="shared" si="0"/>
        <v>43.18104630203495</v>
      </c>
      <c r="H10" s="24">
        <f t="shared" si="1"/>
        <v>-2.6431102144549068</v>
      </c>
      <c r="I10" s="63">
        <f t="shared" si="2"/>
        <v>161.86930000000001</v>
      </c>
      <c r="J10" s="21">
        <f t="shared" si="3"/>
        <v>763937.85461952398</v>
      </c>
      <c r="K10" s="21">
        <f>$H$4+G10*COS(I10/200*PI())</f>
        <v>1053170.7557004839</v>
      </c>
      <c r="L10" s="23">
        <f t="shared" si="5"/>
        <v>361.5968897855451</v>
      </c>
    </row>
    <row r="11" spans="1:12">
      <c r="A11" s="103">
        <v>200</v>
      </c>
      <c r="B11" s="84">
        <v>107.3858</v>
      </c>
      <c r="C11" s="84">
        <v>257.95639999999997</v>
      </c>
      <c r="D11" s="24">
        <v>2</v>
      </c>
      <c r="E11" s="140">
        <v>41.97</v>
      </c>
      <c r="F11" s="153"/>
      <c r="G11" s="102">
        <f t="shared" si="0"/>
        <v>41.687865213269397</v>
      </c>
      <c r="H11" s="24">
        <f t="shared" si="1"/>
        <v>-5.4282706758972417</v>
      </c>
      <c r="I11" s="63">
        <f t="shared" si="2"/>
        <v>107.15569999999997</v>
      </c>
      <c r="J11" s="63">
        <f t="shared" si="3"/>
        <v>763954.93479821307</v>
      </c>
      <c r="K11" s="63">
        <f t="shared" si="4"/>
        <v>1053201.7440830793</v>
      </c>
      <c r="L11" s="65">
        <f t="shared" si="5"/>
        <v>358.81172932410277</v>
      </c>
    </row>
    <row r="12" spans="1:12">
      <c r="A12" s="103">
        <v>201</v>
      </c>
      <c r="B12" s="84">
        <v>105.0878</v>
      </c>
      <c r="C12" s="84">
        <v>251.13300000000001</v>
      </c>
      <c r="D12" s="24">
        <v>2</v>
      </c>
      <c r="E12" s="140">
        <v>41.43</v>
      </c>
      <c r="F12" s="153"/>
      <c r="G12" s="102">
        <f t="shared" si="0"/>
        <v>41.297762817753977</v>
      </c>
      <c r="H12" s="24">
        <f t="shared" si="1"/>
        <v>-3.8775196520258044</v>
      </c>
      <c r="I12" s="63">
        <f t="shared" si="2"/>
        <v>100.3323</v>
      </c>
      <c r="J12" s="24">
        <f t="shared" si="3"/>
        <v>763954.80720022263</v>
      </c>
      <c r="K12" s="24">
        <f t="shared" si="4"/>
        <v>1053206.2044367255</v>
      </c>
      <c r="L12" s="65">
        <f t="shared" si="5"/>
        <v>360.36248034797421</v>
      </c>
    </row>
    <row r="13" spans="1:12">
      <c r="A13" s="103">
        <v>202</v>
      </c>
      <c r="B13" s="84">
        <v>100.6678</v>
      </c>
      <c r="C13" s="84">
        <v>229.30080000000001</v>
      </c>
      <c r="D13" s="24">
        <v>1.7</v>
      </c>
      <c r="E13" s="140">
        <v>41.71</v>
      </c>
      <c r="F13" s="153"/>
      <c r="G13" s="102">
        <f t="shared" si="0"/>
        <v>41.70770523194588</v>
      </c>
      <c r="H13" s="24">
        <f t="shared" si="1"/>
        <v>-0.70752061107324504</v>
      </c>
      <c r="I13" s="63">
        <f t="shared" si="2"/>
        <v>78.500100000000003</v>
      </c>
      <c r="J13" s="22">
        <f t="shared" si="3"/>
        <v>763952.86174892739</v>
      </c>
      <c r="K13" s="22">
        <f t="shared" si="4"/>
        <v>1053220.2392811705</v>
      </c>
      <c r="L13" s="108">
        <f t="shared" si="5"/>
        <v>363.53247938892679</v>
      </c>
    </row>
    <row r="14" spans="1:12">
      <c r="A14" s="103">
        <v>203</v>
      </c>
      <c r="B14" s="84">
        <v>92.218999999999994</v>
      </c>
      <c r="C14" s="84">
        <v>204.00919999999999</v>
      </c>
      <c r="D14" s="24">
        <v>1.95</v>
      </c>
      <c r="E14" s="140">
        <v>44.31</v>
      </c>
      <c r="F14" s="153"/>
      <c r="G14" s="102">
        <f t="shared" si="0"/>
        <v>43.979446602782772</v>
      </c>
      <c r="H14" s="24">
        <f t="shared" si="1"/>
        <v>4.8822566130256044</v>
      </c>
      <c r="I14" s="63">
        <f t="shared" si="2"/>
        <v>53.208499999999987</v>
      </c>
      <c r="J14" s="22">
        <f t="shared" si="3"/>
        <v>763946.13533068495</v>
      </c>
      <c r="K14" s="22">
        <f t="shared" si="4"/>
        <v>1053235.9120247047</v>
      </c>
      <c r="L14" s="108">
        <f t="shared" si="5"/>
        <v>369.12225661302563</v>
      </c>
    </row>
    <row r="15" spans="1:12">
      <c r="A15" s="103">
        <v>204</v>
      </c>
      <c r="B15" s="84">
        <v>90.454800000000006</v>
      </c>
      <c r="C15" s="84">
        <v>196.52420000000001</v>
      </c>
      <c r="D15" s="24">
        <v>2</v>
      </c>
      <c r="E15" s="140">
        <v>37.31</v>
      </c>
      <c r="F15" s="153"/>
      <c r="G15" s="102">
        <f t="shared" si="0"/>
        <v>36.891407621709277</v>
      </c>
      <c r="H15" s="24">
        <f t="shared" si="1"/>
        <v>5.0031628083962287</v>
      </c>
      <c r="I15" s="63">
        <f t="shared" si="2"/>
        <v>45.723500000000001</v>
      </c>
      <c r="J15" s="24">
        <f t="shared" si="3"/>
        <v>763937.7863065569</v>
      </c>
      <c r="K15" s="24">
        <f t="shared" si="4"/>
        <v>1053234.1983530156</v>
      </c>
      <c r="L15" s="65">
        <f t="shared" si="5"/>
        <v>369.24316280839622</v>
      </c>
    </row>
    <row r="16" spans="1:12">
      <c r="A16" s="103">
        <v>205</v>
      </c>
      <c r="B16" s="84">
        <v>90.882999999999996</v>
      </c>
      <c r="C16" s="84">
        <v>203.8734</v>
      </c>
      <c r="D16" s="24">
        <v>1.3</v>
      </c>
      <c r="E16" s="140">
        <v>33.24</v>
      </c>
      <c r="F16" s="153"/>
      <c r="G16" s="102">
        <f t="shared" si="0"/>
        <v>32.899723221817503</v>
      </c>
      <c r="H16" s="24">
        <f t="shared" si="1"/>
        <v>4.8740290816775369</v>
      </c>
      <c r="I16" s="63">
        <f t="shared" si="2"/>
        <v>53.072699999999998</v>
      </c>
      <c r="J16" s="24">
        <f t="shared" si="3"/>
        <v>763937.86892782978</v>
      </c>
      <c r="K16" s="24">
        <f t="shared" si="4"/>
        <v>1053228.5341227059</v>
      </c>
      <c r="L16" s="65">
        <f t="shared" si="5"/>
        <v>369.11402908167753</v>
      </c>
    </row>
    <row r="17" spans="1:12">
      <c r="A17" s="103">
        <v>206</v>
      </c>
      <c r="B17" s="84">
        <v>92.308400000000006</v>
      </c>
      <c r="C17" s="84">
        <v>186.13919999999999</v>
      </c>
      <c r="D17" s="24">
        <v>1.3</v>
      </c>
      <c r="E17" s="140">
        <v>31.75</v>
      </c>
      <c r="F17" s="153"/>
      <c r="G17" s="102">
        <f t="shared" si="0"/>
        <v>31.518549293587032</v>
      </c>
      <c r="H17" s="24">
        <f t="shared" si="1"/>
        <v>3.9566892253911092</v>
      </c>
      <c r="I17" s="63">
        <f t="shared" si="2"/>
        <v>35.338499999999982</v>
      </c>
      <c r="J17" s="24">
        <f t="shared" si="3"/>
        <v>763930.12105616671</v>
      </c>
      <c r="K17" s="24">
        <f t="shared" si="4"/>
        <v>1053233.2060367092</v>
      </c>
      <c r="L17" s="65">
        <f t="shared" si="5"/>
        <v>368.19668922539114</v>
      </c>
    </row>
    <row r="18" spans="1:12">
      <c r="A18" s="103">
        <v>207</v>
      </c>
      <c r="B18" s="84">
        <v>99.239599999999996</v>
      </c>
      <c r="C18" s="84">
        <v>222.6474</v>
      </c>
      <c r="D18" s="24">
        <v>1.3</v>
      </c>
      <c r="E18" s="140">
        <v>34.72</v>
      </c>
      <c r="F18" s="153"/>
      <c r="G18" s="102">
        <f t="shared" si="0"/>
        <v>34.71752332780769</v>
      </c>
      <c r="H18" s="24">
        <f t="shared" si="1"/>
        <v>0.54469745975666362</v>
      </c>
      <c r="I18" s="63">
        <f t="shared" si="2"/>
        <v>71.846699999999998</v>
      </c>
      <c r="J18" s="24">
        <f t="shared" si="3"/>
        <v>763944.88766774232</v>
      </c>
      <c r="K18" s="24">
        <f t="shared" si="4"/>
        <v>1053221.2776038805</v>
      </c>
      <c r="L18" s="65">
        <f t="shared" si="5"/>
        <v>364.78469745975667</v>
      </c>
    </row>
    <row r="19" spans="1:12">
      <c r="A19" s="103">
        <v>208</v>
      </c>
      <c r="B19" s="84">
        <v>103.48</v>
      </c>
      <c r="C19" s="84">
        <v>240.06780000000001</v>
      </c>
      <c r="D19" s="24">
        <v>1.35</v>
      </c>
      <c r="E19" s="140">
        <v>32.46</v>
      </c>
      <c r="F19" s="153"/>
      <c r="G19" s="102">
        <f t="shared" si="0"/>
        <v>32.411514864309318</v>
      </c>
      <c r="H19" s="24">
        <f t="shared" si="1"/>
        <v>-1.6935005499452758</v>
      </c>
      <c r="I19" s="63">
        <f t="shared" si="2"/>
        <v>89.267099999999999</v>
      </c>
      <c r="J19" s="24">
        <f t="shared" si="3"/>
        <v>763945.46198436804</v>
      </c>
      <c r="K19" s="24">
        <f t="shared" si="4"/>
        <v>1053211.8584731999</v>
      </c>
      <c r="L19" s="65">
        <f t="shared" si="5"/>
        <v>362.54649945005474</v>
      </c>
    </row>
    <row r="20" spans="1:12">
      <c r="A20" s="103">
        <v>209</v>
      </c>
      <c r="B20" s="84">
        <v>106.5718</v>
      </c>
      <c r="C20" s="84">
        <v>259.68340000000001</v>
      </c>
      <c r="D20" s="24">
        <v>1.3</v>
      </c>
      <c r="E20" s="140">
        <v>32.17</v>
      </c>
      <c r="F20" s="153"/>
      <c r="G20" s="102">
        <f t="shared" si="0"/>
        <v>31.998744789067633</v>
      </c>
      <c r="H20" s="24">
        <f t="shared" si="1"/>
        <v>-3.1850010443613761</v>
      </c>
      <c r="I20" s="63">
        <f t="shared" si="2"/>
        <v>108.8827</v>
      </c>
      <c r="J20" s="24">
        <f t="shared" si="3"/>
        <v>763945.19776798785</v>
      </c>
      <c r="K20" s="24">
        <f t="shared" si="4"/>
        <v>1053201.969715961</v>
      </c>
      <c r="L20" s="65">
        <f t="shared" si="5"/>
        <v>361.05499895563861</v>
      </c>
    </row>
    <row r="21" spans="1:12">
      <c r="A21" s="103">
        <v>210</v>
      </c>
      <c r="B21" s="84">
        <v>103.71</v>
      </c>
      <c r="C21" s="84">
        <v>249.02019999999999</v>
      </c>
      <c r="D21" s="24">
        <v>1.9</v>
      </c>
      <c r="E21" s="140">
        <v>22.39</v>
      </c>
      <c r="F21" s="153"/>
      <c r="G21" s="102">
        <f t="shared" si="0"/>
        <v>22.351990797559239</v>
      </c>
      <c r="H21" s="24">
        <f t="shared" si="1"/>
        <v>-1.7740733820714003</v>
      </c>
      <c r="I21" s="63">
        <f t="shared" si="2"/>
        <v>98.219499999999982</v>
      </c>
      <c r="J21" s="24">
        <f t="shared" si="3"/>
        <v>763935.85324938502</v>
      </c>
      <c r="K21" s="24">
        <f t="shared" si="4"/>
        <v>1053207.0450596223</v>
      </c>
      <c r="L21" s="65">
        <f t="shared" si="5"/>
        <v>362.46592661792863</v>
      </c>
    </row>
    <row r="22" spans="1:12">
      <c r="A22" s="103">
        <v>211</v>
      </c>
      <c r="B22" s="84">
        <v>104.9918</v>
      </c>
      <c r="C22" s="84">
        <v>219.149</v>
      </c>
      <c r="D22" s="24">
        <v>1.3</v>
      </c>
      <c r="E22" s="140">
        <v>17.75</v>
      </c>
      <c r="F22" s="153"/>
      <c r="G22" s="102">
        <f t="shared" si="0"/>
        <v>17.695461907537052</v>
      </c>
      <c r="H22" s="24">
        <f t="shared" si="1"/>
        <v>-1.2603696914508682</v>
      </c>
      <c r="I22" s="63">
        <f t="shared" si="2"/>
        <v>68.348299999999995</v>
      </c>
      <c r="J22" s="24">
        <f t="shared" si="3"/>
        <v>763929.06305935339</v>
      </c>
      <c r="K22" s="24">
        <f t="shared" si="4"/>
        <v>1053214.8598884395</v>
      </c>
      <c r="L22" s="65">
        <f t="shared" si="5"/>
        <v>362.97963030854913</v>
      </c>
    </row>
    <row r="23" spans="1:12">
      <c r="A23" s="103">
        <v>212</v>
      </c>
      <c r="B23" s="84">
        <v>98.081599999999995</v>
      </c>
      <c r="C23" s="84">
        <v>173.011</v>
      </c>
      <c r="D23" s="24">
        <v>1.3</v>
      </c>
      <c r="E23" s="140">
        <v>22.56</v>
      </c>
      <c r="F23" s="153"/>
      <c r="G23" s="102">
        <f t="shared" si="0"/>
        <v>22.549757774792937</v>
      </c>
      <c r="H23" s="24">
        <f t="shared" si="1"/>
        <v>0.80972369251434251</v>
      </c>
      <c r="I23" s="63">
        <f t="shared" si="2"/>
        <v>22.210299999999989</v>
      </c>
      <c r="J23" s="24">
        <f t="shared" si="3"/>
        <v>763921.21850294818</v>
      </c>
      <c r="K23" s="24">
        <f t="shared" si="4"/>
        <v>1053227.6112849538</v>
      </c>
      <c r="L23" s="65">
        <f t="shared" si="5"/>
        <v>365.04972369251436</v>
      </c>
    </row>
    <row r="24" spans="1:12">
      <c r="A24" s="103">
        <v>213</v>
      </c>
      <c r="B24" s="84">
        <v>95.575000000000003</v>
      </c>
      <c r="C24" s="84">
        <v>148.51339999999999</v>
      </c>
      <c r="D24" s="24">
        <v>1.5</v>
      </c>
      <c r="E24" s="140">
        <v>23.56</v>
      </c>
      <c r="F24" s="153"/>
      <c r="G24" s="102">
        <f t="shared" si="0"/>
        <v>23.503109894907524</v>
      </c>
      <c r="H24" s="24">
        <f t="shared" si="1"/>
        <v>1.5662839814347542</v>
      </c>
      <c r="I24" s="63">
        <f t="shared" si="2"/>
        <v>397.71270000000004</v>
      </c>
      <c r="J24" s="24">
        <f t="shared" si="3"/>
        <v>763912.66574255878</v>
      </c>
      <c r="K24" s="24">
        <f t="shared" si="4"/>
        <v>1053229.9079416743</v>
      </c>
      <c r="L24" s="65">
        <f t="shared" si="5"/>
        <v>365.80628398143477</v>
      </c>
    </row>
    <row r="25" spans="1:12">
      <c r="A25" s="103">
        <v>214</v>
      </c>
      <c r="B25" s="84">
        <v>100.23399999999999</v>
      </c>
      <c r="C25" s="84">
        <v>137.51</v>
      </c>
      <c r="D25" s="24">
        <v>1.5</v>
      </c>
      <c r="E25" s="140">
        <v>24.15</v>
      </c>
      <c r="F25" s="153"/>
      <c r="G25" s="102">
        <f t="shared" si="0"/>
        <v>24.149836860878487</v>
      </c>
      <c r="H25" s="24">
        <f t="shared" si="1"/>
        <v>-0.15876707134191781</v>
      </c>
      <c r="I25" s="63">
        <f t="shared" si="2"/>
        <v>386.70929999999998</v>
      </c>
      <c r="J25" s="24">
        <f t="shared" si="3"/>
        <v>763908.50478702819</v>
      </c>
      <c r="K25" s="24">
        <f t="shared" si="4"/>
        <v>1053230.0454621862</v>
      </c>
      <c r="L25" s="65">
        <f t="shared" si="5"/>
        <v>364.0812329286581</v>
      </c>
    </row>
    <row r="26" spans="1:12">
      <c r="A26" s="103">
        <v>215</v>
      </c>
      <c r="B26" s="84">
        <v>103.825</v>
      </c>
      <c r="C26" s="84">
        <v>145.19999999999999</v>
      </c>
      <c r="D26" s="24">
        <v>1.7</v>
      </c>
      <c r="E26" s="140">
        <v>15.33</v>
      </c>
      <c r="F26" s="153"/>
      <c r="G26" s="102">
        <f t="shared" si="0"/>
        <v>15.302337964176463</v>
      </c>
      <c r="H26" s="24">
        <f t="shared" si="1"/>
        <v>-1.1905176968009443</v>
      </c>
      <c r="I26" s="63">
        <f t="shared" si="2"/>
        <v>394.39930000000004</v>
      </c>
      <c r="J26" s="24">
        <f t="shared" si="3"/>
        <v>763912.16550369246</v>
      </c>
      <c r="K26" s="24">
        <f t="shared" si="4"/>
        <v>1053221.663158362</v>
      </c>
      <c r="L26" s="65">
        <f t="shared" si="5"/>
        <v>363.04948230319906</v>
      </c>
    </row>
    <row r="27" spans="1:12">
      <c r="A27" s="103">
        <v>216</v>
      </c>
      <c r="B27" s="84">
        <v>105.866</v>
      </c>
      <c r="C27" s="84">
        <v>178.69479999999999</v>
      </c>
      <c r="D27" s="24">
        <v>2</v>
      </c>
      <c r="E27" s="140">
        <v>16.649999999999999</v>
      </c>
      <c r="F27" s="153"/>
      <c r="G27" s="102">
        <f t="shared" si="0"/>
        <v>16.579368111701896</v>
      </c>
      <c r="H27" s="24">
        <f t="shared" si="1"/>
        <v>-2.1020094701672933</v>
      </c>
      <c r="I27" s="63">
        <f t="shared" si="2"/>
        <v>27.89409999999998</v>
      </c>
      <c r="J27" s="24">
        <f t="shared" si="3"/>
        <v>763920.54418732424</v>
      </c>
      <c r="K27" s="24">
        <f t="shared" si="4"/>
        <v>1053221.4331827294</v>
      </c>
      <c r="L27" s="65">
        <f t="shared" si="5"/>
        <v>362.13799052983273</v>
      </c>
    </row>
    <row r="28" spans="1:12">
      <c r="A28" s="103">
        <v>217</v>
      </c>
      <c r="B28" s="84">
        <v>107.4534</v>
      </c>
      <c r="C28" s="84">
        <v>203.03299999999999</v>
      </c>
      <c r="D28" s="24">
        <v>2</v>
      </c>
      <c r="E28" s="140">
        <v>15.28</v>
      </c>
      <c r="F28" s="153"/>
      <c r="G28" s="102">
        <f t="shared" si="0"/>
        <v>15.175396592017194</v>
      </c>
      <c r="H28" s="24">
        <f t="shared" si="1"/>
        <v>-2.3548636572559056</v>
      </c>
      <c r="I28" s="63">
        <f t="shared" si="2"/>
        <v>52.232299999999981</v>
      </c>
      <c r="J28" s="24">
        <f t="shared" si="3"/>
        <v>763924.61022068711</v>
      </c>
      <c r="K28" s="24">
        <f t="shared" si="4"/>
        <v>1053216.7678385386</v>
      </c>
      <c r="L28" s="65">
        <f t="shared" si="5"/>
        <v>361.88513634274409</v>
      </c>
    </row>
    <row r="29" spans="1:12">
      <c r="A29" s="103">
        <v>218</v>
      </c>
      <c r="B29" s="84">
        <v>115.8802</v>
      </c>
      <c r="C29" s="84">
        <v>238.92740000000001</v>
      </c>
      <c r="D29" s="24">
        <v>1.65</v>
      </c>
      <c r="E29" s="140">
        <v>13.66</v>
      </c>
      <c r="F29" s="153"/>
      <c r="G29" s="102">
        <f t="shared" si="0"/>
        <v>13.23721526815582</v>
      </c>
      <c r="H29" s="24">
        <f t="shared" si="1"/>
        <v>-3.5921998672235373</v>
      </c>
      <c r="I29" s="63">
        <f t="shared" si="2"/>
        <v>88.1267</v>
      </c>
      <c r="J29" s="24">
        <f t="shared" si="3"/>
        <v>763926.51765854156</v>
      </c>
      <c r="K29" s="24">
        <f t="shared" si="4"/>
        <v>1053208.8745238481</v>
      </c>
      <c r="L29" s="65">
        <f t="shared" si="5"/>
        <v>360.64780013277647</v>
      </c>
    </row>
    <row r="30" spans="1:12">
      <c r="A30" s="104">
        <v>219</v>
      </c>
      <c r="B30" s="85">
        <v>112.06319999999999</v>
      </c>
      <c r="C30" s="85">
        <v>262.70479999999998</v>
      </c>
      <c r="D30" s="24">
        <v>1.3</v>
      </c>
      <c r="E30" s="140">
        <v>22.16</v>
      </c>
      <c r="F30" s="153"/>
      <c r="G30" s="102">
        <f t="shared" si="0"/>
        <v>21.763352513131224</v>
      </c>
      <c r="H30" s="24">
        <f t="shared" si="1"/>
        <v>-4.0439774064056495</v>
      </c>
      <c r="I30" s="63">
        <f t="shared" si="2"/>
        <v>111.90409999999997</v>
      </c>
      <c r="J30" s="59">
        <f t="shared" si="3"/>
        <v>763934.89398259099</v>
      </c>
      <c r="K30" s="59">
        <f t="shared" si="4"/>
        <v>1053202.3741624898</v>
      </c>
      <c r="L30" s="65">
        <f t="shared" si="5"/>
        <v>360.19602259359436</v>
      </c>
    </row>
    <row r="31" spans="1:12">
      <c r="A31" s="103">
        <v>220</v>
      </c>
      <c r="B31" s="84">
        <v>109.9064</v>
      </c>
      <c r="C31" s="84">
        <v>267.79880000000003</v>
      </c>
      <c r="D31" s="24">
        <v>1.3</v>
      </c>
      <c r="E31" s="140">
        <v>30.68</v>
      </c>
      <c r="F31" s="153"/>
      <c r="G31" s="102">
        <f t="shared" si="0"/>
        <v>30.309301940384252</v>
      </c>
      <c r="H31" s="24">
        <f t="shared" si="1"/>
        <v>-4.6248518259373093</v>
      </c>
      <c r="I31" s="63">
        <f t="shared" si="2"/>
        <v>116.99810000000002</v>
      </c>
      <c r="J31" s="24">
        <f t="shared" si="3"/>
        <v>763942.74530071754</v>
      </c>
      <c r="K31" s="24">
        <f t="shared" si="4"/>
        <v>1053198.4230645823</v>
      </c>
      <c r="L31" s="65">
        <f t="shared" si="5"/>
        <v>359.61514817406271</v>
      </c>
    </row>
    <row r="32" spans="1:12">
      <c r="A32" s="103">
        <v>221</v>
      </c>
      <c r="B32" s="84">
        <v>109.273</v>
      </c>
      <c r="C32" s="84">
        <v>263.07569999999998</v>
      </c>
      <c r="D32" s="24">
        <v>1.4</v>
      </c>
      <c r="E32" s="140">
        <v>36.049999999999997</v>
      </c>
      <c r="F32" s="153"/>
      <c r="G32" s="102">
        <f t="shared" si="0"/>
        <v>35.668242525520434</v>
      </c>
      <c r="H32" s="24">
        <f t="shared" si="1"/>
        <v>-5.2024922494596844</v>
      </c>
      <c r="I32" s="63">
        <f t="shared" si="2"/>
        <v>112.27499999999998</v>
      </c>
      <c r="J32" s="24">
        <f t="shared" si="3"/>
        <v>763948.51726217777</v>
      </c>
      <c r="K32" s="24">
        <f t="shared" si="4"/>
        <v>1053199.5851540118</v>
      </c>
      <c r="L32" s="65">
        <f t="shared" si="5"/>
        <v>359.03750775054033</v>
      </c>
    </row>
    <row r="33" spans="1:12">
      <c r="A33" s="103">
        <v>222</v>
      </c>
      <c r="B33" s="84">
        <v>108.614</v>
      </c>
      <c r="C33" s="84">
        <v>277.9128</v>
      </c>
      <c r="D33" s="24">
        <v>1.9</v>
      </c>
      <c r="E33" s="140">
        <v>23.43</v>
      </c>
      <c r="F33" s="153"/>
      <c r="G33" s="102">
        <f t="shared" si="0"/>
        <v>23.215844575709273</v>
      </c>
      <c r="H33" s="24">
        <f t="shared" si="1"/>
        <v>-3.630610801176001</v>
      </c>
      <c r="I33" s="63">
        <f t="shared" si="2"/>
        <v>127.1121</v>
      </c>
      <c r="J33" s="24">
        <f t="shared" si="3"/>
        <v>763934.65214134997</v>
      </c>
      <c r="K33" s="24">
        <f t="shared" si="4"/>
        <v>1053196.8291033525</v>
      </c>
      <c r="L33" s="65">
        <f t="shared" si="5"/>
        <v>360.60938919882403</v>
      </c>
    </row>
    <row r="34" spans="1:12">
      <c r="A34" s="103">
        <v>223</v>
      </c>
      <c r="B34" s="84">
        <v>108.1968</v>
      </c>
      <c r="C34" s="84">
        <v>267.77679999999998</v>
      </c>
      <c r="D34" s="24">
        <v>1.3</v>
      </c>
      <c r="E34" s="140">
        <v>12.19</v>
      </c>
      <c r="F34" s="153"/>
      <c r="G34" s="102">
        <f t="shared" si="0"/>
        <v>12.089097463095312</v>
      </c>
      <c r="H34" s="24">
        <f t="shared" si="1"/>
        <v>-1.4351908918028093</v>
      </c>
      <c r="I34" s="63">
        <f t="shared" si="2"/>
        <v>116.97609999999997</v>
      </c>
      <c r="J34" s="24">
        <f t="shared" si="3"/>
        <v>763925.17182540474</v>
      </c>
      <c r="K34" s="24">
        <f t="shared" si="4"/>
        <v>1053203.2343908427</v>
      </c>
      <c r="L34" s="65">
        <f t="shared" si="5"/>
        <v>362.80480910819722</v>
      </c>
    </row>
    <row r="35" spans="1:12">
      <c r="A35" s="103">
        <v>224</v>
      </c>
      <c r="B35" s="84">
        <v>102.9738</v>
      </c>
      <c r="C35" s="84">
        <v>183.30179999999999</v>
      </c>
      <c r="D35" s="24">
        <v>1.3</v>
      </c>
      <c r="E35" s="140">
        <v>9.94</v>
      </c>
      <c r="F35" s="153"/>
      <c r="G35" s="102">
        <f t="shared" si="0"/>
        <v>9.9291572190311879</v>
      </c>
      <c r="H35" s="24">
        <f t="shared" si="1"/>
        <v>-0.33415182835021673</v>
      </c>
      <c r="I35" s="63">
        <f t="shared" si="2"/>
        <v>32.50109999999998</v>
      </c>
      <c r="J35" s="24">
        <f t="shared" si="3"/>
        <v>763918.36174681515</v>
      </c>
      <c r="K35" s="24">
        <f t="shared" si="4"/>
        <v>1053215.0830661962</v>
      </c>
      <c r="L35" s="65">
        <f t="shared" si="5"/>
        <v>363.90584817164978</v>
      </c>
    </row>
    <row r="36" spans="1:12">
      <c r="A36" s="103">
        <v>225</v>
      </c>
      <c r="B36" s="84">
        <v>96.586600000000004</v>
      </c>
      <c r="C36" s="84">
        <v>126.97020000000001</v>
      </c>
      <c r="D36" s="24">
        <v>1.3</v>
      </c>
      <c r="E36" s="140">
        <v>15.15</v>
      </c>
      <c r="F36" s="153"/>
      <c r="G36" s="102">
        <f t="shared" si="0"/>
        <v>15.128228281370168</v>
      </c>
      <c r="H36" s="24">
        <f t="shared" si="1"/>
        <v>0.94191690877320755</v>
      </c>
      <c r="I36" s="63">
        <f t="shared" si="2"/>
        <v>376.16949999999997</v>
      </c>
      <c r="J36" s="24">
        <f t="shared" si="3"/>
        <v>763907.9783978042</v>
      </c>
      <c r="K36" s="24">
        <f t="shared" si="4"/>
        <v>1053220.5006487095</v>
      </c>
      <c r="L36" s="65">
        <f t="shared" si="5"/>
        <v>365.18191690877319</v>
      </c>
    </row>
    <row r="37" spans="1:12">
      <c r="A37" s="103">
        <v>226</v>
      </c>
      <c r="B37" s="84">
        <v>95.258600000000001</v>
      </c>
      <c r="C37" s="84">
        <v>124.831</v>
      </c>
      <c r="D37" s="24">
        <v>1.3</v>
      </c>
      <c r="E37" s="140">
        <v>22.91</v>
      </c>
      <c r="F37" s="153"/>
      <c r="G37" s="102">
        <f t="shared" si="0"/>
        <v>22.84648924452134</v>
      </c>
      <c r="H37" s="24">
        <f t="shared" si="1"/>
        <v>1.8347079515185978</v>
      </c>
      <c r="I37" s="63">
        <f t="shared" si="2"/>
        <v>374.03030000000001</v>
      </c>
      <c r="J37" s="24">
        <f t="shared" si="3"/>
        <v>763904.44654551032</v>
      </c>
      <c r="K37" s="24">
        <f t="shared" si="4"/>
        <v>1053227.3917873227</v>
      </c>
      <c r="L37" s="65">
        <f t="shared" si="5"/>
        <v>366.07470795151863</v>
      </c>
    </row>
    <row r="38" spans="1:12">
      <c r="A38" s="103">
        <v>227</v>
      </c>
      <c r="B38" s="84">
        <v>93.947800000000001</v>
      </c>
      <c r="C38" s="84">
        <v>97.609499999999997</v>
      </c>
      <c r="D38" s="24">
        <v>1.3</v>
      </c>
      <c r="E38" s="140">
        <v>23.24</v>
      </c>
      <c r="F38" s="153"/>
      <c r="G38" s="102">
        <f t="shared" si="0"/>
        <v>23.135058973425743</v>
      </c>
      <c r="H38" s="24">
        <f t="shared" si="1"/>
        <v>2.3360476640618906</v>
      </c>
      <c r="I38" s="63">
        <f t="shared" si="2"/>
        <v>346.80880000000002</v>
      </c>
      <c r="J38" s="24">
        <f t="shared" si="3"/>
        <v>763896.35190533486</v>
      </c>
      <c r="K38" s="24">
        <f t="shared" si="4"/>
        <v>1053221.9387222787</v>
      </c>
      <c r="L38" s="65">
        <f t="shared" si="5"/>
        <v>366.57604766406189</v>
      </c>
    </row>
    <row r="39" spans="1:12">
      <c r="A39" s="103">
        <v>228</v>
      </c>
      <c r="B39" s="84">
        <v>94.503799999999998</v>
      </c>
      <c r="C39" s="84">
        <v>80.652799999999999</v>
      </c>
      <c r="D39" s="24">
        <v>1.3</v>
      </c>
      <c r="E39" s="140">
        <v>12.72</v>
      </c>
      <c r="F39" s="153"/>
      <c r="G39" s="102">
        <f t="shared" si="0"/>
        <v>12.672624680210276</v>
      </c>
      <c r="H39" s="24">
        <f t="shared" si="1"/>
        <v>1.2268061426366141</v>
      </c>
      <c r="I39" s="63">
        <f t="shared" si="2"/>
        <v>329.85210000000001</v>
      </c>
      <c r="J39" s="24">
        <f t="shared" si="3"/>
        <v>763902.20527321694</v>
      </c>
      <c r="K39" s="24">
        <f t="shared" si="4"/>
        <v>1053212.1470034611</v>
      </c>
      <c r="L39" s="65">
        <f t="shared" si="5"/>
        <v>365.46680614263664</v>
      </c>
    </row>
    <row r="40" spans="1:12">
      <c r="A40" s="103">
        <v>229</v>
      </c>
      <c r="B40" s="84">
        <v>95.381799999999998</v>
      </c>
      <c r="C40" s="84">
        <v>32.136800000000001</v>
      </c>
      <c r="D40" s="24">
        <v>1.3</v>
      </c>
      <c r="E40" s="140">
        <v>7.39</v>
      </c>
      <c r="F40" s="153"/>
      <c r="G40" s="102">
        <f t="shared" si="0"/>
        <v>7.3705638962297071</v>
      </c>
      <c r="H40" s="24">
        <f t="shared" si="1"/>
        <v>0.66561912922818389</v>
      </c>
      <c r="I40" s="63">
        <f t="shared" si="2"/>
        <v>281.33609999999999</v>
      </c>
      <c r="J40" s="24">
        <f t="shared" si="3"/>
        <v>763906.45392289979</v>
      </c>
      <c r="K40" s="24">
        <f t="shared" si="4"/>
        <v>1053204.2899793184</v>
      </c>
      <c r="L40" s="65">
        <f t="shared" si="5"/>
        <v>364.90561912922817</v>
      </c>
    </row>
    <row r="41" spans="1:12">
      <c r="A41" s="103">
        <v>230</v>
      </c>
      <c r="B41" s="84">
        <v>101.0284</v>
      </c>
      <c r="C41" s="84">
        <v>356.94600000000003</v>
      </c>
      <c r="D41" s="24">
        <v>1.3</v>
      </c>
      <c r="E41" s="140">
        <v>13.2</v>
      </c>
      <c r="F41" s="153"/>
      <c r="G41" s="102">
        <f t="shared" si="0"/>
        <v>13.198277741323739</v>
      </c>
      <c r="H41" s="24">
        <f t="shared" si="1"/>
        <v>-8.3224442497402906E-2</v>
      </c>
      <c r="I41" s="63">
        <f t="shared" si="2"/>
        <v>206.14530000000002</v>
      </c>
      <c r="J41" s="24">
        <f t="shared" si="3"/>
        <v>763912.23794597806</v>
      </c>
      <c r="K41" s="24">
        <f t="shared" si="4"/>
        <v>1053193.283165758</v>
      </c>
      <c r="L41" s="65">
        <f t="shared" si="5"/>
        <v>364.15677555750261</v>
      </c>
    </row>
    <row r="42" spans="1:12">
      <c r="A42" s="103">
        <v>231</v>
      </c>
      <c r="B42" s="84">
        <v>106.6768</v>
      </c>
      <c r="C42" s="84">
        <v>312.94080000000002</v>
      </c>
      <c r="D42" s="24">
        <v>1.3</v>
      </c>
      <c r="E42" s="140">
        <v>16.25</v>
      </c>
      <c r="F42" s="153"/>
      <c r="G42" s="102">
        <f t="shared" si="0"/>
        <v>16.160710223986893</v>
      </c>
      <c r="H42" s="24">
        <f t="shared" si="1"/>
        <v>-1.5711599149772797</v>
      </c>
      <c r="I42" s="63">
        <f t="shared" si="2"/>
        <v>162.14010000000002</v>
      </c>
      <c r="J42" s="24">
        <f t="shared" si="3"/>
        <v>763922.56422979326</v>
      </c>
      <c r="K42" s="24">
        <f t="shared" si="4"/>
        <v>1053193.033832595</v>
      </c>
      <c r="L42" s="65">
        <f t="shared" si="5"/>
        <v>362.66884008502274</v>
      </c>
    </row>
    <row r="43" spans="1:12">
      <c r="A43" s="103">
        <v>232</v>
      </c>
      <c r="B43" s="84">
        <v>108.988</v>
      </c>
      <c r="C43" s="84">
        <v>297.61219999999997</v>
      </c>
      <c r="D43" s="24">
        <v>1.3</v>
      </c>
      <c r="E43" s="140">
        <v>21.34</v>
      </c>
      <c r="F43" s="153"/>
      <c r="G43" s="102">
        <f t="shared" si="0"/>
        <v>21.127671254872769</v>
      </c>
      <c r="H43" s="24">
        <f t="shared" si="1"/>
        <v>-2.8728498707099814</v>
      </c>
      <c r="I43" s="63">
        <f t="shared" si="2"/>
        <v>146.81149999999997</v>
      </c>
      <c r="J43" s="24">
        <f t="shared" si="3"/>
        <v>763929.17871637922</v>
      </c>
      <c r="K43" s="24">
        <f t="shared" si="4"/>
        <v>1053192.2471449706</v>
      </c>
      <c r="L43" s="65">
        <f t="shared" si="5"/>
        <v>361.36715012929005</v>
      </c>
    </row>
    <row r="44" spans="1:12">
      <c r="A44" s="103">
        <v>233</v>
      </c>
      <c r="B44" s="84">
        <v>109.1212</v>
      </c>
      <c r="C44" s="84">
        <v>277.84179999999998</v>
      </c>
      <c r="D44" s="24">
        <v>1.3</v>
      </c>
      <c r="E44" s="140">
        <v>32.880000000000003</v>
      </c>
      <c r="F44" s="153"/>
      <c r="G44" s="102">
        <f t="shared" si="0"/>
        <v>32.543098868791525</v>
      </c>
      <c r="H44" s="24">
        <f t="shared" si="1"/>
        <v>-4.5647966959241213</v>
      </c>
      <c r="I44" s="63">
        <f t="shared" si="2"/>
        <v>127.04109999999997</v>
      </c>
      <c r="J44" s="24">
        <f t="shared" si="3"/>
        <v>763943.16123495228</v>
      </c>
      <c r="K44" s="24">
        <f t="shared" si="4"/>
        <v>1053193.0089019914</v>
      </c>
      <c r="L44" s="65">
        <f t="shared" si="5"/>
        <v>359.67520330407586</v>
      </c>
    </row>
    <row r="45" spans="1:12">
      <c r="A45" s="103">
        <v>234</v>
      </c>
      <c r="B45" s="84">
        <v>108.8642</v>
      </c>
      <c r="C45" s="84">
        <v>282.0926</v>
      </c>
      <c r="D45" s="24">
        <v>1.3</v>
      </c>
      <c r="E45" s="140">
        <v>33.56</v>
      </c>
      <c r="F45" s="153"/>
      <c r="G45" s="102">
        <f t="shared" si="0"/>
        <v>33.235205222379392</v>
      </c>
      <c r="H45" s="24">
        <f t="shared" si="1"/>
        <v>-4.5277606020839762</v>
      </c>
      <c r="I45" s="63">
        <f t="shared" si="2"/>
        <v>131.2919</v>
      </c>
      <c r="J45" s="24">
        <f t="shared" si="3"/>
        <v>763942.81051643437</v>
      </c>
      <c r="K45" s="24">
        <f t="shared" si="4"/>
        <v>1053190.7337447791</v>
      </c>
      <c r="L45" s="65">
        <f t="shared" si="5"/>
        <v>359.71223939791605</v>
      </c>
    </row>
    <row r="46" spans="1:12">
      <c r="A46" s="103">
        <v>235</v>
      </c>
      <c r="B46" s="84">
        <v>108.9318</v>
      </c>
      <c r="C46" s="84">
        <v>297.81920000000002</v>
      </c>
      <c r="D46" s="24">
        <v>1.3</v>
      </c>
      <c r="E46" s="140">
        <v>24.22</v>
      </c>
      <c r="F46" s="153"/>
      <c r="G46" s="102">
        <f t="shared" si="0"/>
        <v>23.982015120348962</v>
      </c>
      <c r="H46" s="24">
        <f t="shared" si="1"/>
        <v>-3.2569382585683146</v>
      </c>
      <c r="I46" s="63">
        <f t="shared" si="2"/>
        <v>147.01850000000002</v>
      </c>
      <c r="J46" s="24">
        <f t="shared" si="3"/>
        <v>763931.2431530566</v>
      </c>
      <c r="K46" s="24">
        <f t="shared" si="4"/>
        <v>1053190.2746498364</v>
      </c>
      <c r="L46" s="65">
        <f t="shared" si="5"/>
        <v>360.9830617414317</v>
      </c>
    </row>
    <row r="47" spans="1:12">
      <c r="A47" s="103">
        <v>236</v>
      </c>
      <c r="B47" s="84">
        <v>103.27979999999999</v>
      </c>
      <c r="C47" s="84">
        <v>357.48439999999999</v>
      </c>
      <c r="D47" s="24">
        <v>1.3</v>
      </c>
      <c r="E47" s="140">
        <v>16.52</v>
      </c>
      <c r="F47" s="153"/>
      <c r="G47" s="102">
        <f t="shared" si="0"/>
        <v>16.498081114729853</v>
      </c>
      <c r="H47" s="24">
        <f t="shared" si="1"/>
        <v>-0.72071706917994671</v>
      </c>
      <c r="I47" s="63">
        <f t="shared" si="2"/>
        <v>206.68369999999999</v>
      </c>
      <c r="J47" s="24">
        <f t="shared" si="3"/>
        <v>763911.78109096782</v>
      </c>
      <c r="K47" s="24">
        <f t="shared" si="4"/>
        <v>1053190.0127590976</v>
      </c>
      <c r="L47" s="65">
        <f t="shared" si="5"/>
        <v>363.51928293082005</v>
      </c>
    </row>
    <row r="48" spans="1:12">
      <c r="A48" s="103">
        <v>237</v>
      </c>
      <c r="B48" s="84">
        <v>103.32980000000001</v>
      </c>
      <c r="C48" s="84">
        <v>357.18020000000001</v>
      </c>
      <c r="D48" s="24">
        <v>1.3</v>
      </c>
      <c r="E48" s="140">
        <v>14.68</v>
      </c>
      <c r="F48" s="153"/>
      <c r="G48" s="102">
        <f t="shared" si="0"/>
        <v>14.659924188944419</v>
      </c>
      <c r="H48" s="24">
        <f t="shared" si="1"/>
        <v>-0.63747819148320373</v>
      </c>
      <c r="I48" s="63">
        <f t="shared" si="2"/>
        <v>206.37950000000001</v>
      </c>
      <c r="J48" s="24">
        <f t="shared" si="3"/>
        <v>763912.0434018001</v>
      </c>
      <c r="K48" s="24">
        <f t="shared" si="4"/>
        <v>1053191.8336204989</v>
      </c>
      <c r="L48" s="65">
        <f t="shared" si="5"/>
        <v>363.60252180851683</v>
      </c>
    </row>
    <row r="49" spans="1:13">
      <c r="A49" s="103">
        <v>238</v>
      </c>
      <c r="B49" s="84">
        <v>98.492400000000004</v>
      </c>
      <c r="C49" s="84">
        <v>394.33100000000002</v>
      </c>
      <c r="D49" s="24">
        <v>1.3</v>
      </c>
      <c r="E49" s="140">
        <v>20.88</v>
      </c>
      <c r="F49" s="153"/>
      <c r="G49" s="102">
        <f t="shared" si="0"/>
        <v>20.87414546759776</v>
      </c>
      <c r="H49" s="24">
        <f t="shared" si="1"/>
        <v>0.6244198596009638</v>
      </c>
      <c r="I49" s="63">
        <f t="shared" si="2"/>
        <v>243.53030000000001</v>
      </c>
      <c r="J49" s="24">
        <f t="shared" si="3"/>
        <v>763900.32334678993</v>
      </c>
      <c r="K49" s="24">
        <f t="shared" si="4"/>
        <v>1053190.238463419</v>
      </c>
      <c r="L49" s="65">
        <f t="shared" si="5"/>
        <v>364.86441985960096</v>
      </c>
    </row>
    <row r="50" spans="1:13">
      <c r="A50" s="103">
        <v>239</v>
      </c>
      <c r="B50" s="84">
        <v>98.179199999999994</v>
      </c>
      <c r="C50" s="84">
        <v>397.10559999999998</v>
      </c>
      <c r="D50" s="24">
        <v>1.3</v>
      </c>
      <c r="E50" s="140">
        <v>19.420000000000002</v>
      </c>
      <c r="F50" s="153"/>
      <c r="G50" s="102">
        <f t="shared" si="0"/>
        <v>19.412057561365284</v>
      </c>
      <c r="H50" s="24">
        <f t="shared" si="1"/>
        <v>0.68535685306022676</v>
      </c>
      <c r="I50" s="63">
        <f t="shared" si="2"/>
        <v>246.30489999999998</v>
      </c>
      <c r="J50" s="24">
        <f t="shared" si="3"/>
        <v>763900.60298470664</v>
      </c>
      <c r="K50" s="24">
        <f t="shared" si="4"/>
        <v>1053191.9204505249</v>
      </c>
      <c r="L50" s="65">
        <f t="shared" si="5"/>
        <v>364.92535685306024</v>
      </c>
    </row>
    <row r="51" spans="1:13">
      <c r="A51" s="103">
        <v>240</v>
      </c>
      <c r="B51" s="84">
        <v>93.715000000000003</v>
      </c>
      <c r="C51" s="84">
        <v>48.115400000000001</v>
      </c>
      <c r="D51" s="24">
        <v>1.3</v>
      </c>
      <c r="E51" s="140">
        <v>18.920000000000002</v>
      </c>
      <c r="F51" s="153"/>
      <c r="G51" s="102">
        <f t="shared" si="0"/>
        <v>18.827872627118616</v>
      </c>
      <c r="H51" s="24">
        <f t="shared" si="1"/>
        <v>1.994835739950729</v>
      </c>
      <c r="I51" s="63">
        <f t="shared" si="2"/>
        <v>297.31470000000002</v>
      </c>
      <c r="J51" s="24">
        <f t="shared" si="3"/>
        <v>763894.69887418859</v>
      </c>
      <c r="K51" s="24">
        <f t="shared" si="4"/>
        <v>1053205.6260646307</v>
      </c>
      <c r="L51" s="65">
        <f t="shared" si="5"/>
        <v>366.23483573995071</v>
      </c>
    </row>
    <row r="52" spans="1:13">
      <c r="A52" s="103">
        <v>241</v>
      </c>
      <c r="B52" s="84">
        <v>92.133600000000001</v>
      </c>
      <c r="C52" s="84">
        <v>76.481200000000001</v>
      </c>
      <c r="D52" s="24">
        <v>1.3</v>
      </c>
      <c r="E52" s="140">
        <v>30.89</v>
      </c>
      <c r="F52" s="153"/>
      <c r="G52" s="102">
        <f t="shared" si="0"/>
        <v>30.654480392415294</v>
      </c>
      <c r="H52" s="24">
        <f t="shared" si="1"/>
        <v>3.9372210168344726</v>
      </c>
      <c r="I52" s="63">
        <f t="shared" si="2"/>
        <v>325.68049999999999</v>
      </c>
      <c r="J52" s="24">
        <f t="shared" si="3"/>
        <v>763885.31596397655</v>
      </c>
      <c r="K52" s="24">
        <f t="shared" si="4"/>
        <v>1053218.4530171126</v>
      </c>
      <c r="L52" s="65">
        <f t="shared" si="5"/>
        <v>368.17722101683449</v>
      </c>
    </row>
    <row r="53" spans="1:13">
      <c r="A53" s="103">
        <v>242</v>
      </c>
      <c r="B53" s="84">
        <v>107.21559999999999</v>
      </c>
      <c r="C53" s="84">
        <v>259.07780000000002</v>
      </c>
      <c r="D53" s="24">
        <v>2</v>
      </c>
      <c r="E53" s="140">
        <v>50.76</v>
      </c>
      <c r="F53" s="153"/>
      <c r="G53" s="102">
        <f t="shared" si="0"/>
        <v>50.43430484982958</v>
      </c>
      <c r="H53" s="24">
        <f t="shared" si="1"/>
        <v>-6.3109489036618731</v>
      </c>
      <c r="I53" s="63">
        <f t="shared" si="2"/>
        <v>108.27710000000002</v>
      </c>
      <c r="J53" s="24">
        <f t="shared" si="3"/>
        <v>763963.51862770773</v>
      </c>
      <c r="K53" s="24">
        <f t="shared" si="4"/>
        <v>1053199.8811728517</v>
      </c>
      <c r="L53" s="65">
        <f t="shared" si="5"/>
        <v>357.92905109633813</v>
      </c>
      <c r="M53" t="s">
        <v>62</v>
      </c>
    </row>
    <row r="54" spans="1:13">
      <c r="A54" s="103">
        <v>243</v>
      </c>
      <c r="B54" s="84">
        <v>108.14660000000001</v>
      </c>
      <c r="C54" s="84">
        <v>272.38060000000002</v>
      </c>
      <c r="D54" s="24">
        <v>1.3</v>
      </c>
      <c r="E54" s="140">
        <v>47.4</v>
      </c>
      <c r="F54" s="153"/>
      <c r="G54" s="102">
        <f t="shared" si="0"/>
        <v>47.012431779799712</v>
      </c>
      <c r="H54" s="24">
        <f t="shared" si="1"/>
        <v>-5.9190708501122646</v>
      </c>
      <c r="I54" s="63">
        <f t="shared" si="2"/>
        <v>121.57990000000001</v>
      </c>
      <c r="J54" s="24">
        <f t="shared" si="3"/>
        <v>763957.8472161477</v>
      </c>
      <c r="K54" s="24">
        <f t="shared" si="4"/>
        <v>1053190.7873416806</v>
      </c>
      <c r="L54" s="65">
        <f t="shared" si="5"/>
        <v>358.32092914988772</v>
      </c>
    </row>
    <row r="55" spans="1:13">
      <c r="A55" s="103">
        <v>244</v>
      </c>
      <c r="B55" s="84">
        <v>107.07640000000001</v>
      </c>
      <c r="C55" s="84">
        <v>281.32299999999998</v>
      </c>
      <c r="D55" s="24">
        <v>1.3</v>
      </c>
      <c r="E55" s="140">
        <v>38.11</v>
      </c>
      <c r="F55" s="153"/>
      <c r="G55" s="102">
        <f t="shared" si="0"/>
        <v>37.87480599691834</v>
      </c>
      <c r="H55" s="24">
        <f t="shared" si="1"/>
        <v>-4.0974307440570374</v>
      </c>
      <c r="I55" s="63">
        <f t="shared" si="2"/>
        <v>130.52229999999997</v>
      </c>
      <c r="J55" s="24">
        <f t="shared" si="3"/>
        <v>763947.11449430336</v>
      </c>
      <c r="K55" s="24">
        <f t="shared" si="4"/>
        <v>1053188.9489126862</v>
      </c>
      <c r="L55" s="65">
        <f t="shared" si="5"/>
        <v>360.14256925594299</v>
      </c>
    </row>
    <row r="56" spans="1:13">
      <c r="A56" s="103">
        <v>245</v>
      </c>
      <c r="B56" s="84">
        <v>106.908</v>
      </c>
      <c r="C56" s="84">
        <v>297.87139999999999</v>
      </c>
      <c r="D56" s="24">
        <v>1.3</v>
      </c>
      <c r="E56" s="140">
        <v>26.36</v>
      </c>
      <c r="F56" s="153"/>
      <c r="G56" s="102">
        <f t="shared" si="0"/>
        <v>26.204963610827409</v>
      </c>
      <c r="H56" s="24">
        <f t="shared" si="1"/>
        <v>-2.7247297867243385</v>
      </c>
      <c r="I56" s="63">
        <f t="shared" si="2"/>
        <v>147.07069999999999</v>
      </c>
      <c r="J56" s="24">
        <f t="shared" si="3"/>
        <v>763932.87240797037</v>
      </c>
      <c r="K56" s="24">
        <f t="shared" si="4"/>
        <v>1053188.7622177089</v>
      </c>
      <c r="L56" s="65">
        <f t="shared" si="5"/>
        <v>361.5152702132757</v>
      </c>
    </row>
    <row r="57" spans="1:13">
      <c r="A57" s="103">
        <v>246</v>
      </c>
      <c r="B57" s="84">
        <v>106.4966</v>
      </c>
      <c r="C57" s="84">
        <v>302.69619999999998</v>
      </c>
      <c r="D57" s="24">
        <v>1.3</v>
      </c>
      <c r="E57" s="140">
        <v>28.57</v>
      </c>
      <c r="F57" s="153"/>
      <c r="G57" s="102">
        <f>E57*SIN(B57/200*PI())</f>
        <v>28.421366970024803</v>
      </c>
      <c r="H57" s="24">
        <f>E57*COS(B57/200*PI())+$C$4-D57</f>
        <v>-2.7804638041355565</v>
      </c>
      <c r="I57" s="63">
        <f>IF(C57&lt;$D$4, 400+C57-$D$4, C57-$D$4)</f>
        <v>151.89549999999997</v>
      </c>
      <c r="J57" s="24">
        <f t="shared" ref="J57:J62" si="6">$F$4+G57*SIN(I57/200*PI())</f>
        <v>763932.99974697421</v>
      </c>
      <c r="K57" s="24">
        <f t="shared" ref="K57:K62" si="7">$H$4+G57*COS(I57/200*PI())</f>
        <v>1053185.7336793188</v>
      </c>
      <c r="L57" s="65">
        <f t="shared" ref="L57:L62" si="8">$E$4+H57</f>
        <v>361.45953619586447</v>
      </c>
    </row>
    <row r="58" spans="1:13">
      <c r="A58" s="103">
        <v>247</v>
      </c>
      <c r="B58" s="84">
        <v>104.8836</v>
      </c>
      <c r="C58" s="84">
        <v>316.62720000000002</v>
      </c>
      <c r="D58" s="24">
        <v>1.3</v>
      </c>
      <c r="E58" s="140">
        <v>25.87</v>
      </c>
      <c r="F58" s="158"/>
      <c r="G58" s="102">
        <f t="shared" ref="G58:G62" si="9">E58*SIN(B58/200*PI())</f>
        <v>25.793919497119724</v>
      </c>
      <c r="H58" s="24">
        <f t="shared" ref="H58:H62" si="10">E58*COS(B58/200*PI())+$C$4-D58</f>
        <v>-1.852578365691284</v>
      </c>
      <c r="I58" s="63">
        <f t="shared" ref="I58:I62" si="11">IF(C58&lt;$D$4, 400+C58-$D$4, C58-$D$4)</f>
        <v>165.82650000000001</v>
      </c>
      <c r="J58" s="24">
        <f t="shared" si="6"/>
        <v>763926.70063203096</v>
      </c>
      <c r="K58" s="24">
        <f t="shared" si="7"/>
        <v>1053184.2539559314</v>
      </c>
      <c r="L58" s="65">
        <f t="shared" si="8"/>
        <v>362.38742163430874</v>
      </c>
    </row>
    <row r="59" spans="1:13">
      <c r="A59" s="103">
        <v>248</v>
      </c>
      <c r="B59" s="84">
        <v>105.4256</v>
      </c>
      <c r="C59" s="84">
        <v>320.53680000000003</v>
      </c>
      <c r="D59" s="24">
        <v>1.3</v>
      </c>
      <c r="E59" s="140">
        <v>19.98</v>
      </c>
      <c r="F59" s="158"/>
      <c r="G59" s="102">
        <f t="shared" si="9"/>
        <v>19.90748332165451</v>
      </c>
      <c r="H59" s="24">
        <f t="shared" si="10"/>
        <v>-1.5707374277199735</v>
      </c>
      <c r="I59" s="63">
        <f t="shared" si="11"/>
        <v>169.73610000000002</v>
      </c>
      <c r="J59" s="24">
        <f t="shared" si="6"/>
        <v>763922.62125907582</v>
      </c>
      <c r="K59" s="24">
        <f t="shared" si="7"/>
        <v>1053188.7199194843</v>
      </c>
      <c r="L59" s="65">
        <f t="shared" si="8"/>
        <v>362.66926257228005</v>
      </c>
    </row>
    <row r="60" spans="1:13">
      <c r="A60" s="103">
        <v>249</v>
      </c>
      <c r="B60" s="84">
        <v>101.98820000000001</v>
      </c>
      <c r="C60" s="84">
        <v>349.02820000000003</v>
      </c>
      <c r="D60" s="24">
        <v>1.3</v>
      </c>
      <c r="E60" s="140">
        <v>17.62</v>
      </c>
      <c r="F60" s="158"/>
      <c r="G60" s="102">
        <f t="shared" si="9"/>
        <v>17.611407876672619</v>
      </c>
      <c r="H60" s="24">
        <f t="shared" si="10"/>
        <v>-0.42019324011987558</v>
      </c>
      <c r="I60" s="63">
        <f t="shared" si="11"/>
        <v>198.22750000000002</v>
      </c>
      <c r="J60" s="24">
        <f t="shared" si="6"/>
        <v>763914.00027989468</v>
      </c>
      <c r="K60" s="24">
        <f t="shared" si="7"/>
        <v>1053188.8154178401</v>
      </c>
      <c r="L60" s="65">
        <f t="shared" si="8"/>
        <v>363.81980675988012</v>
      </c>
    </row>
    <row r="61" spans="1:13">
      <c r="A61" s="103">
        <v>250</v>
      </c>
      <c r="B61" s="84">
        <v>101.5604</v>
      </c>
      <c r="C61" s="84">
        <v>349.51549999999997</v>
      </c>
      <c r="D61" s="24">
        <v>1.3</v>
      </c>
      <c r="E61" s="140">
        <v>25.54</v>
      </c>
      <c r="F61" s="158"/>
      <c r="G61" s="102">
        <f t="shared" si="9"/>
        <v>25.532328491126236</v>
      </c>
      <c r="H61" s="24">
        <f t="shared" si="10"/>
        <v>-0.49594074897190121</v>
      </c>
      <c r="I61" s="63">
        <f t="shared" si="11"/>
        <v>198.71479999999997</v>
      </c>
      <c r="J61" s="24">
        <f t="shared" si="6"/>
        <v>763914.02540842968</v>
      </c>
      <c r="K61" s="24">
        <f t="shared" si="7"/>
        <v>1053180.8928741859</v>
      </c>
      <c r="L61" s="65">
        <f t="shared" si="8"/>
        <v>363.74405925102809</v>
      </c>
    </row>
    <row r="62" spans="1:13">
      <c r="A62" s="103">
        <v>251</v>
      </c>
      <c r="B62" s="84">
        <v>100.17919999999999</v>
      </c>
      <c r="C62" s="84">
        <v>368.6728</v>
      </c>
      <c r="D62" s="24">
        <v>1.3</v>
      </c>
      <c r="E62" s="140">
        <v>30.44</v>
      </c>
      <c r="F62" s="158"/>
      <c r="G62" s="102">
        <f t="shared" si="9"/>
        <v>30.439879404769936</v>
      </c>
      <c r="H62" s="24">
        <f t="shared" si="10"/>
        <v>4.4315561136964998E-2</v>
      </c>
      <c r="I62" s="63">
        <f t="shared" si="11"/>
        <v>217.87209999999999</v>
      </c>
      <c r="J62" s="24">
        <f t="shared" si="6"/>
        <v>763905.07628842338</v>
      </c>
      <c r="K62" s="24">
        <f t="shared" si="7"/>
        <v>1053177.1717732637</v>
      </c>
      <c r="L62" s="65">
        <f t="shared" si="8"/>
        <v>364.28431556113696</v>
      </c>
    </row>
    <row r="63" spans="1:13">
      <c r="A63" s="103">
        <v>252</v>
      </c>
      <c r="B63" s="84">
        <v>98.649600000000007</v>
      </c>
      <c r="C63" s="84">
        <v>380.86660000000001</v>
      </c>
      <c r="D63" s="24">
        <v>1.3</v>
      </c>
      <c r="E63" s="140">
        <v>27.26</v>
      </c>
      <c r="F63" s="153"/>
      <c r="G63" s="102">
        <f>E63*SIN(B63/200*PI())</f>
        <v>27.253867406418212</v>
      </c>
      <c r="H63" s="24">
        <f>E63*COS(B63/200*PI())+$C$4-D63</f>
        <v>0.70819667361120442</v>
      </c>
      <c r="I63" s="63">
        <f>IF(C63&lt;$D$4, 400+C63-$D$4, C63-$D$4)</f>
        <v>230.0659</v>
      </c>
      <c r="J63" s="24">
        <f t="shared" si="3"/>
        <v>763901.11187269958</v>
      </c>
      <c r="K63" s="24">
        <f t="shared" si="4"/>
        <v>1053182.1494473063</v>
      </c>
      <c r="L63" s="65">
        <f t="shared" si="5"/>
        <v>364.94819667361122</v>
      </c>
    </row>
  </sheetData>
  <mergeCells count="65">
    <mergeCell ref="H4:I4"/>
    <mergeCell ref="E53:F53"/>
    <mergeCell ref="E54:F54"/>
    <mergeCell ref="E55:F55"/>
    <mergeCell ref="E56:F56"/>
    <mergeCell ref="E49:F49"/>
    <mergeCell ref="E50:F50"/>
    <mergeCell ref="E51:F51"/>
    <mergeCell ref="E52:F52"/>
    <mergeCell ref="F4:G4"/>
    <mergeCell ref="E43:F43"/>
    <mergeCell ref="E44:F44"/>
    <mergeCell ref="E45:F45"/>
    <mergeCell ref="E46:F46"/>
    <mergeCell ref="E63:F63"/>
    <mergeCell ref="E57:F57"/>
    <mergeCell ref="E58:F58"/>
    <mergeCell ref="E59:F59"/>
    <mergeCell ref="E60:F60"/>
    <mergeCell ref="E61:F61"/>
    <mergeCell ref="E62:F62"/>
    <mergeCell ref="K1:L1"/>
    <mergeCell ref="F2:G2"/>
    <mergeCell ref="H2:I2"/>
    <mergeCell ref="F3:G3"/>
    <mergeCell ref="H3:I3"/>
    <mergeCell ref="E47:F47"/>
    <mergeCell ref="E48:F48"/>
    <mergeCell ref="E37:F37"/>
    <mergeCell ref="E38:F38"/>
    <mergeCell ref="E39:F39"/>
    <mergeCell ref="E40:F40"/>
    <mergeCell ref="E41:F41"/>
    <mergeCell ref="E42:F42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12:F12"/>
    <mergeCell ref="E6:F6"/>
    <mergeCell ref="E7:F7"/>
    <mergeCell ref="E8:F8"/>
    <mergeCell ref="E9:F9"/>
    <mergeCell ref="E10:F10"/>
    <mergeCell ref="E11:F1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0"/>
  <sheetViews>
    <sheetView tabSelected="1" topLeftCell="B1" zoomScale="200" zoomScaleNormal="200" workbookViewId="0">
      <selection activeCell="G40" sqref="G40"/>
    </sheetView>
  </sheetViews>
  <sheetFormatPr defaultRowHeight="15"/>
  <sheetData>
    <row r="1" spans="1:12" ht="21.75" thickBot="1">
      <c r="A1" s="4" t="s">
        <v>57</v>
      </c>
      <c r="B1" s="2"/>
      <c r="C1" s="2"/>
      <c r="D1" s="2"/>
      <c r="E1" s="2"/>
      <c r="F1" s="2"/>
      <c r="G1" s="2"/>
      <c r="H1" s="2"/>
      <c r="I1" s="2"/>
      <c r="K1" s="122">
        <v>44121</v>
      </c>
      <c r="L1" s="122"/>
    </row>
    <row r="2" spans="1:12">
      <c r="A2" s="7" t="s">
        <v>0</v>
      </c>
      <c r="B2" s="81"/>
      <c r="C2" s="81" t="s">
        <v>14</v>
      </c>
      <c r="D2" s="81" t="s">
        <v>15</v>
      </c>
      <c r="E2" s="81" t="s">
        <v>17</v>
      </c>
      <c r="F2" s="125" t="s">
        <v>18</v>
      </c>
      <c r="G2" s="133"/>
      <c r="H2" s="125" t="s">
        <v>16</v>
      </c>
      <c r="I2" s="126"/>
      <c r="J2" s="5" t="s">
        <v>27</v>
      </c>
      <c r="K2" s="6" t="s">
        <v>28</v>
      </c>
      <c r="L2" s="2"/>
    </row>
    <row r="3" spans="1:12" ht="15.75" thickBot="1">
      <c r="A3" s="10"/>
      <c r="B3" s="11"/>
      <c r="C3" s="120" t="s">
        <v>22</v>
      </c>
      <c r="D3" s="77" t="s">
        <v>51</v>
      </c>
      <c r="E3" s="120" t="s">
        <v>31</v>
      </c>
      <c r="F3" s="127" t="s">
        <v>32</v>
      </c>
      <c r="G3" s="132"/>
      <c r="H3" s="127" t="s">
        <v>33</v>
      </c>
      <c r="I3" s="128"/>
      <c r="J3" s="2"/>
      <c r="K3" s="6" t="s">
        <v>59</v>
      </c>
      <c r="L3" s="2"/>
    </row>
    <row r="4" spans="1:12" ht="16.5" thickBot="1">
      <c r="A4" s="50" t="s">
        <v>41</v>
      </c>
      <c r="B4" s="13"/>
      <c r="C4" s="13">
        <v>1.36</v>
      </c>
      <c r="D4" s="116">
        <f>379.443-(313.0229-200)</f>
        <v>266.42009999999999</v>
      </c>
      <c r="E4" s="119">
        <v>364.24</v>
      </c>
      <c r="F4" s="144">
        <v>763913.51</v>
      </c>
      <c r="G4" s="145"/>
      <c r="H4" s="144">
        <v>1053206.42</v>
      </c>
      <c r="I4" s="146"/>
      <c r="J4" s="2" t="s">
        <v>39</v>
      </c>
      <c r="K4" s="2"/>
      <c r="L4" s="2"/>
    </row>
    <row r="5" spans="1:12" ht="15.75" thickBot="1">
      <c r="A5" s="2"/>
      <c r="B5" s="2"/>
      <c r="D5" s="2"/>
      <c r="E5" s="29"/>
      <c r="F5" s="2"/>
      <c r="G5" s="2"/>
      <c r="H5" s="5"/>
      <c r="I5" s="5"/>
      <c r="J5" s="5"/>
      <c r="K5" s="5"/>
      <c r="L5" s="5"/>
    </row>
    <row r="6" spans="1:12">
      <c r="A6" s="92" t="s">
        <v>24</v>
      </c>
      <c r="B6" s="121" t="s">
        <v>26</v>
      </c>
      <c r="C6" s="121" t="s">
        <v>25</v>
      </c>
      <c r="D6" s="121" t="s">
        <v>37</v>
      </c>
      <c r="E6" s="129" t="s">
        <v>44</v>
      </c>
      <c r="F6" s="154"/>
      <c r="G6" s="81" t="s">
        <v>1</v>
      </c>
      <c r="H6" s="81" t="s">
        <v>9</v>
      </c>
      <c r="I6" s="81" t="s">
        <v>23</v>
      </c>
      <c r="J6" s="81" t="s">
        <v>20</v>
      </c>
      <c r="K6" s="118" t="s">
        <v>21</v>
      </c>
      <c r="L6" s="9" t="s">
        <v>11</v>
      </c>
    </row>
    <row r="7" spans="1:12">
      <c r="A7" s="93"/>
      <c r="B7" s="20" t="s">
        <v>35</v>
      </c>
      <c r="C7" s="20" t="s">
        <v>36</v>
      </c>
      <c r="D7" s="43" t="s">
        <v>34</v>
      </c>
      <c r="E7" s="134" t="s">
        <v>45</v>
      </c>
      <c r="F7" s="155"/>
      <c r="G7" s="38" t="s">
        <v>48</v>
      </c>
      <c r="H7" s="38" t="s">
        <v>50</v>
      </c>
      <c r="I7" s="38" t="s">
        <v>19</v>
      </c>
      <c r="J7" s="38" t="s">
        <v>47</v>
      </c>
      <c r="K7" s="52" t="s">
        <v>47</v>
      </c>
      <c r="L7" s="39" t="s">
        <v>49</v>
      </c>
    </row>
    <row r="8" spans="1:12" ht="15.75" thickBot="1">
      <c r="A8" s="94" t="s">
        <v>13</v>
      </c>
      <c r="B8" s="11" t="s">
        <v>2</v>
      </c>
      <c r="C8" s="11" t="s">
        <v>2</v>
      </c>
      <c r="D8" s="11" t="s">
        <v>4</v>
      </c>
      <c r="E8" s="136" t="s">
        <v>4</v>
      </c>
      <c r="F8" s="156"/>
      <c r="G8" s="11" t="s">
        <v>4</v>
      </c>
      <c r="H8" s="11" t="s">
        <v>4</v>
      </c>
      <c r="I8" s="11" t="s">
        <v>2</v>
      </c>
      <c r="J8" s="11" t="s">
        <v>4</v>
      </c>
      <c r="K8" s="117" t="s">
        <v>4</v>
      </c>
      <c r="L8" s="12" t="s">
        <v>4</v>
      </c>
    </row>
    <row r="9" spans="1:12">
      <c r="A9" s="96" t="s">
        <v>1</v>
      </c>
      <c r="B9" s="97">
        <v>107.5788</v>
      </c>
      <c r="C9" s="97">
        <v>379.44299999999998</v>
      </c>
      <c r="D9" s="98">
        <v>1.3</v>
      </c>
      <c r="E9" s="138">
        <v>62.52</v>
      </c>
      <c r="F9" s="139"/>
      <c r="G9" s="102">
        <f t="shared" ref="G9:G16" si="0">E9*SIN(B9/200*PI())</f>
        <v>62.077496564272558</v>
      </c>
      <c r="H9" s="24">
        <f t="shared" ref="H9:H16" si="1">E9*COS(B9/200*PI())+$C$4-D9</f>
        <v>-7.3652825072672927</v>
      </c>
      <c r="I9" s="63">
        <f t="shared" ref="I9:I16" si="2">IF(C9&lt;$D$4, 400+C9-$D$4, C9-$D$4)</f>
        <v>113.02289999999999</v>
      </c>
      <c r="J9" s="110">
        <f t="shared" ref="J9:J16" si="3">$F$4+G9*SIN(I9/200*PI())</f>
        <v>763974.29316848039</v>
      </c>
      <c r="K9" s="110">
        <f t="shared" ref="K9:K16" si="4">$H$4+G9*COS(I9/200*PI())</f>
        <v>1053193.8096070969</v>
      </c>
      <c r="L9" s="23">
        <f t="shared" ref="L9:L16" si="5">$E$4+H9</f>
        <v>356.87471749273271</v>
      </c>
    </row>
    <row r="10" spans="1:12">
      <c r="A10" s="103">
        <v>253</v>
      </c>
      <c r="B10" s="84">
        <v>91.373199999999997</v>
      </c>
      <c r="C10" s="84">
        <v>306.36099999999999</v>
      </c>
      <c r="D10" s="24">
        <v>1.3</v>
      </c>
      <c r="E10" s="140">
        <v>44.41</v>
      </c>
      <c r="F10" s="153"/>
      <c r="G10" s="102">
        <f t="shared" si="0"/>
        <v>44.002877301198026</v>
      </c>
      <c r="H10" s="24">
        <f t="shared" si="1"/>
        <v>6.0595740861924012</v>
      </c>
      <c r="I10" s="63">
        <f t="shared" si="2"/>
        <v>39.940899999999999</v>
      </c>
      <c r="J10" s="63">
        <f t="shared" si="3"/>
        <v>763939.34118312749</v>
      </c>
      <c r="K10" s="63">
        <f t="shared" si="4"/>
        <v>1053242.0430710216</v>
      </c>
      <c r="L10" s="65">
        <f t="shared" si="5"/>
        <v>370.29957408619242</v>
      </c>
    </row>
    <row r="11" spans="1:12">
      <c r="A11" s="103">
        <v>254</v>
      </c>
      <c r="B11" s="84">
        <v>89.868799999999993</v>
      </c>
      <c r="C11" s="84">
        <v>291.28480000000002</v>
      </c>
      <c r="D11" s="24">
        <v>1.3</v>
      </c>
      <c r="E11" s="140">
        <v>38.270000000000003</v>
      </c>
      <c r="F11" s="153"/>
      <c r="G11" s="102">
        <f t="shared" si="0"/>
        <v>37.786414537134569</v>
      </c>
      <c r="H11" s="24">
        <f t="shared" si="1"/>
        <v>6.124633247594252</v>
      </c>
      <c r="I11" s="63">
        <f t="shared" si="2"/>
        <v>24.864700000000028</v>
      </c>
      <c r="J11" s="24">
        <f t="shared" si="3"/>
        <v>763927.89600822434</v>
      </c>
      <c r="K11" s="24">
        <f t="shared" si="4"/>
        <v>1053241.3607482882</v>
      </c>
      <c r="L11" s="65">
        <f t="shared" si="5"/>
        <v>370.36463324759427</v>
      </c>
    </row>
    <row r="12" spans="1:12">
      <c r="A12" s="103">
        <v>255</v>
      </c>
      <c r="B12" s="84">
        <v>91.251000000000005</v>
      </c>
      <c r="C12" s="84">
        <v>275.03620000000001</v>
      </c>
      <c r="D12" s="24">
        <v>1.7</v>
      </c>
      <c r="E12" s="140">
        <v>32.49</v>
      </c>
      <c r="F12" s="153"/>
      <c r="G12" s="102">
        <f t="shared" si="0"/>
        <v>32.183667791526467</v>
      </c>
      <c r="H12" s="24">
        <f t="shared" si="1"/>
        <v>4.1110254419247889</v>
      </c>
      <c r="I12" s="63">
        <f t="shared" si="2"/>
        <v>8.6161000000000172</v>
      </c>
      <c r="J12" s="22">
        <f t="shared" si="3"/>
        <v>763917.85249657324</v>
      </c>
      <c r="K12" s="22">
        <f t="shared" si="4"/>
        <v>1053238.3093586643</v>
      </c>
      <c r="L12" s="108">
        <f t="shared" si="5"/>
        <v>368.35102544192478</v>
      </c>
    </row>
    <row r="13" spans="1:12">
      <c r="A13" s="103">
        <v>256</v>
      </c>
      <c r="B13" s="84">
        <v>92.059799999999996</v>
      </c>
      <c r="C13" s="84">
        <v>260.97699999999998</v>
      </c>
      <c r="D13" s="24">
        <v>1.7</v>
      </c>
      <c r="E13" s="140">
        <v>29.6</v>
      </c>
      <c r="F13" s="153"/>
      <c r="G13" s="102">
        <f t="shared" si="0"/>
        <v>29.370067011848512</v>
      </c>
      <c r="H13" s="24">
        <f t="shared" si="1"/>
        <v>3.342276974852358</v>
      </c>
      <c r="I13" s="63">
        <f t="shared" si="2"/>
        <v>394.55689999999998</v>
      </c>
      <c r="J13" s="22">
        <f t="shared" si="3"/>
        <v>763911.00191722857</v>
      </c>
      <c r="K13" s="22">
        <f t="shared" si="4"/>
        <v>1053235.6827810893</v>
      </c>
      <c r="L13" s="108">
        <f t="shared" si="5"/>
        <v>367.58227697485239</v>
      </c>
    </row>
    <row r="14" spans="1:12">
      <c r="A14" s="103">
        <v>257</v>
      </c>
      <c r="B14" s="84">
        <v>98.933999999999997</v>
      </c>
      <c r="C14" s="84">
        <v>250.7244</v>
      </c>
      <c r="D14" s="24">
        <v>1.3</v>
      </c>
      <c r="E14" s="140">
        <v>28.27</v>
      </c>
      <c r="F14" s="153"/>
      <c r="G14" s="102">
        <f t="shared" si="0"/>
        <v>28.26603685621749</v>
      </c>
      <c r="H14" s="24">
        <f t="shared" si="1"/>
        <v>0.53335023286628491</v>
      </c>
      <c r="I14" s="63">
        <f t="shared" si="2"/>
        <v>384.30430000000007</v>
      </c>
      <c r="J14" s="24">
        <f t="shared" si="3"/>
        <v>763906.61146733584</v>
      </c>
      <c r="K14" s="24">
        <f t="shared" si="4"/>
        <v>1053233.8312948733</v>
      </c>
      <c r="L14" s="65">
        <f t="shared" si="5"/>
        <v>364.77335023286628</v>
      </c>
    </row>
    <row r="15" spans="1:12">
      <c r="A15" s="103">
        <v>258</v>
      </c>
      <c r="B15" s="84">
        <v>94.908000000000001</v>
      </c>
      <c r="C15" s="84">
        <v>241.85400000000001</v>
      </c>
      <c r="D15" s="24">
        <v>1.3</v>
      </c>
      <c r="E15" s="140">
        <v>26.84</v>
      </c>
      <c r="F15" s="153"/>
      <c r="G15" s="102">
        <f t="shared" si="0"/>
        <v>26.754190077263111</v>
      </c>
      <c r="H15" s="24">
        <f t="shared" si="1"/>
        <v>2.2045077080010902</v>
      </c>
      <c r="I15" s="63">
        <f t="shared" si="2"/>
        <v>375.43390000000005</v>
      </c>
      <c r="J15" s="24">
        <f t="shared" si="3"/>
        <v>763903.44031892403</v>
      </c>
      <c r="K15" s="24">
        <f t="shared" si="4"/>
        <v>1053231.2068555835</v>
      </c>
      <c r="L15" s="65">
        <f t="shared" si="5"/>
        <v>366.44450770800108</v>
      </c>
    </row>
    <row r="16" spans="1:12">
      <c r="A16" s="103">
        <v>259</v>
      </c>
      <c r="B16" s="84">
        <v>93.862200000000001</v>
      </c>
      <c r="C16" s="84">
        <v>218.13740000000001</v>
      </c>
      <c r="D16" s="24">
        <v>1.3</v>
      </c>
      <c r="E16" s="140">
        <v>34.79</v>
      </c>
      <c r="F16" s="153"/>
      <c r="G16" s="102">
        <f t="shared" si="0"/>
        <v>34.628432793059794</v>
      </c>
      <c r="H16" s="24">
        <f t="shared" si="1"/>
        <v>3.4089912356620244</v>
      </c>
      <c r="I16" s="63">
        <f t="shared" si="2"/>
        <v>351.71730000000008</v>
      </c>
      <c r="J16" s="24">
        <f t="shared" si="3"/>
        <v>763889.69334534882</v>
      </c>
      <c r="K16" s="24">
        <f t="shared" si="4"/>
        <v>1053231.5575280988</v>
      </c>
      <c r="L16" s="65">
        <f t="shared" si="5"/>
        <v>367.64899123566204</v>
      </c>
    </row>
    <row r="17" spans="1:12" ht="15.75" thickBot="1"/>
    <row r="18" spans="1:12">
      <c r="A18" s="7" t="s">
        <v>0</v>
      </c>
      <c r="B18" s="81"/>
      <c r="C18" s="81" t="s">
        <v>14</v>
      </c>
      <c r="D18" s="81" t="s">
        <v>15</v>
      </c>
      <c r="E18" s="81" t="s">
        <v>17</v>
      </c>
      <c r="F18" s="125" t="s">
        <v>18</v>
      </c>
      <c r="G18" s="133"/>
      <c r="H18" s="125" t="s">
        <v>16</v>
      </c>
      <c r="I18" s="126"/>
      <c r="J18" s="5" t="s">
        <v>27</v>
      </c>
      <c r="K18" s="6" t="s">
        <v>28</v>
      </c>
      <c r="L18" s="2"/>
    </row>
    <row r="19" spans="1:12" ht="15.75" thickBot="1">
      <c r="A19" s="10"/>
      <c r="B19" s="11"/>
      <c r="C19" s="120" t="s">
        <v>22</v>
      </c>
      <c r="D19" s="77" t="s">
        <v>51</v>
      </c>
      <c r="E19" s="120" t="s">
        <v>31</v>
      </c>
      <c r="F19" s="127" t="s">
        <v>32</v>
      </c>
      <c r="G19" s="132"/>
      <c r="H19" s="127" t="s">
        <v>33</v>
      </c>
      <c r="I19" s="128"/>
      <c r="J19" s="2"/>
      <c r="K19" s="6" t="s">
        <v>59</v>
      </c>
      <c r="L19" s="2"/>
    </row>
    <row r="20" spans="1:12" ht="16.5" thickBot="1">
      <c r="A20" s="50" t="s">
        <v>40</v>
      </c>
      <c r="B20" s="13"/>
      <c r="C20" s="13">
        <v>1.47</v>
      </c>
      <c r="D20" s="116">
        <f>149.007-(262.6455-200)</f>
        <v>86.361499999999978</v>
      </c>
      <c r="E20" s="119">
        <v>364.25</v>
      </c>
      <c r="F20" s="144">
        <v>763920.44</v>
      </c>
      <c r="G20" s="145"/>
      <c r="H20" s="144">
        <v>1053158.01</v>
      </c>
      <c r="I20" s="146"/>
      <c r="J20" s="2" t="s">
        <v>39</v>
      </c>
      <c r="K20" s="2"/>
      <c r="L20" s="2"/>
    </row>
    <row r="21" spans="1:12" ht="15.75" thickBot="1">
      <c r="A21" s="2"/>
      <c r="B21" s="2"/>
      <c r="D21" s="2"/>
      <c r="E21" s="29"/>
      <c r="F21" s="2"/>
      <c r="G21" s="2"/>
      <c r="H21" s="5"/>
      <c r="I21" s="5"/>
      <c r="J21" s="5"/>
      <c r="K21" s="5"/>
      <c r="L21" s="5"/>
    </row>
    <row r="22" spans="1:12">
      <c r="A22" s="92" t="s">
        <v>24</v>
      </c>
      <c r="B22" s="121" t="s">
        <v>26</v>
      </c>
      <c r="C22" s="121" t="s">
        <v>25</v>
      </c>
      <c r="D22" s="121" t="s">
        <v>37</v>
      </c>
      <c r="E22" s="129" t="s">
        <v>44</v>
      </c>
      <c r="F22" s="154"/>
      <c r="G22" s="81" t="s">
        <v>1</v>
      </c>
      <c r="H22" s="81" t="s">
        <v>9</v>
      </c>
      <c r="I22" s="81" t="s">
        <v>23</v>
      </c>
      <c r="J22" s="81" t="s">
        <v>20</v>
      </c>
      <c r="K22" s="118" t="s">
        <v>21</v>
      </c>
      <c r="L22" s="9" t="s">
        <v>11</v>
      </c>
    </row>
    <row r="23" spans="1:12">
      <c r="A23" s="93"/>
      <c r="B23" s="20" t="s">
        <v>35</v>
      </c>
      <c r="C23" s="20" t="s">
        <v>36</v>
      </c>
      <c r="D23" s="43" t="s">
        <v>34</v>
      </c>
      <c r="E23" s="134" t="s">
        <v>45</v>
      </c>
      <c r="F23" s="155"/>
      <c r="G23" s="38" t="s">
        <v>48</v>
      </c>
      <c r="H23" s="38" t="s">
        <v>50</v>
      </c>
      <c r="I23" s="38" t="s">
        <v>19</v>
      </c>
      <c r="J23" s="38" t="s">
        <v>47</v>
      </c>
      <c r="K23" s="52" t="s">
        <v>47</v>
      </c>
      <c r="L23" s="39" t="s">
        <v>49</v>
      </c>
    </row>
    <row r="24" spans="1:12" ht="15.75" thickBot="1">
      <c r="A24" s="94" t="s">
        <v>13</v>
      </c>
      <c r="B24" s="11" t="s">
        <v>2</v>
      </c>
      <c r="C24" s="11" t="s">
        <v>2</v>
      </c>
      <c r="D24" s="11" t="s">
        <v>4</v>
      </c>
      <c r="E24" s="136" t="s">
        <v>4</v>
      </c>
      <c r="F24" s="156"/>
      <c r="G24" s="11" t="s">
        <v>4</v>
      </c>
      <c r="H24" s="11" t="s">
        <v>4</v>
      </c>
      <c r="I24" s="11" t="s">
        <v>2</v>
      </c>
      <c r="J24" s="11" t="s">
        <v>4</v>
      </c>
      <c r="K24" s="117" t="s">
        <v>4</v>
      </c>
      <c r="L24" s="12" t="s">
        <v>4</v>
      </c>
    </row>
    <row r="25" spans="1:12" ht="15.75" thickBot="1">
      <c r="A25" s="96" t="s">
        <v>1</v>
      </c>
      <c r="B25" s="97">
        <v>107.346</v>
      </c>
      <c r="C25" s="97">
        <v>149.00700000000001</v>
      </c>
      <c r="D25" s="98">
        <v>1.3</v>
      </c>
      <c r="E25" s="138">
        <v>65.099999999999994</v>
      </c>
      <c r="F25" s="139"/>
      <c r="G25" s="102">
        <f t="shared" ref="G25:G32" si="6">E25*SIN(B25/200*PI())</f>
        <v>64.667077004170949</v>
      </c>
      <c r="H25" s="24">
        <f>E25*COS(B25/200*PI())+$C$20-D25</f>
        <v>-7.3252752942520498</v>
      </c>
      <c r="I25" s="63">
        <f>IF(C25&lt;$D$20, 400+C25-$D$20, C25-$D$20)</f>
        <v>62.645500000000027</v>
      </c>
      <c r="J25" s="110">
        <f>$F$20+G25*SIN(I25/200*PI())</f>
        <v>763974.29068064713</v>
      </c>
      <c r="K25" s="110">
        <f>$H$20+G25*COS(I25/200*PI())</f>
        <v>1053193.8141204626</v>
      </c>
      <c r="L25" s="23">
        <f>$E$20+H25</f>
        <v>356.92472470574796</v>
      </c>
    </row>
    <row r="26" spans="1:12" ht="15.75" thickBot="1">
      <c r="A26" s="103">
        <v>260</v>
      </c>
      <c r="B26" s="84">
        <v>90.139399999999995</v>
      </c>
      <c r="C26" s="84">
        <v>309.37139999999999</v>
      </c>
      <c r="D26" s="24">
        <v>1.3</v>
      </c>
      <c r="E26" s="140">
        <v>16.010000000000002</v>
      </c>
      <c r="F26" s="153"/>
      <c r="G26" s="102">
        <f t="shared" ref="G26:G27" si="7">E26*SIN(B26/200*PI())</f>
        <v>15.818336532560153</v>
      </c>
      <c r="H26" s="24">
        <f>E26*COS(B26/200*PI())+$C$20-D26</f>
        <v>2.6398844796210383</v>
      </c>
      <c r="I26" s="63">
        <f>IF(C26&lt;$D$20, 400+C26-$D$20, C26-$D$20)</f>
        <v>223.00990000000002</v>
      </c>
      <c r="J26" s="159">
        <f>$F$20+G26*SIN(I26/200*PI())</f>
        <v>763914.84631494246</v>
      </c>
      <c r="K26" s="159">
        <f>$H$20+G26*COS(I26/200*PI())</f>
        <v>1053143.2137012016</v>
      </c>
      <c r="L26" s="108">
        <f>$E$20+H26</f>
        <v>366.88988447962106</v>
      </c>
    </row>
    <row r="27" spans="1:12" ht="15.75" thickBot="1">
      <c r="A27" s="103">
        <v>261</v>
      </c>
      <c r="B27" s="84">
        <v>93.103399999999993</v>
      </c>
      <c r="C27" s="84">
        <v>333.19900000000001</v>
      </c>
      <c r="D27" s="24">
        <v>1.3</v>
      </c>
      <c r="E27" s="140">
        <v>22.66</v>
      </c>
      <c r="F27" s="153"/>
      <c r="G27" s="102">
        <f t="shared" ref="G27:G41" si="8">E27*SIN(B27/200*PI())</f>
        <v>22.52716425125589</v>
      </c>
      <c r="H27" s="24">
        <f>E27*COS(B27/200*PI())+$C$20-D27</f>
        <v>2.6199940401843334</v>
      </c>
      <c r="I27" s="63">
        <f>IF(C27&lt;$D$20, 400+C27-$D$20, C27-$D$20)</f>
        <v>246.83750000000003</v>
      </c>
      <c r="J27" s="159">
        <f>$F$20+G27*SIN(I27/200*PI())</f>
        <v>763905.32151586516</v>
      </c>
      <c r="K27" s="159">
        <f>$H$20+G27*COS(I27/200*PI())</f>
        <v>1053141.309563878</v>
      </c>
      <c r="L27" s="108">
        <f>$E$20+H27</f>
        <v>366.86999404018434</v>
      </c>
    </row>
    <row r="28" spans="1:12" ht="15.75" thickBot="1">
      <c r="A28" s="103">
        <v>262</v>
      </c>
      <c r="B28" s="84">
        <v>97.7042</v>
      </c>
      <c r="C28" s="84">
        <v>365.48719999999997</v>
      </c>
      <c r="D28" s="24">
        <v>1.3</v>
      </c>
      <c r="E28" s="140">
        <v>10.68</v>
      </c>
      <c r="F28" s="153"/>
      <c r="G28" s="102">
        <f t="shared" si="8"/>
        <v>10.673056122553945</v>
      </c>
      <c r="H28" s="24">
        <f>E28*COS(B28/200*PI())+$C$20-D28</f>
        <v>0.55506233886702572</v>
      </c>
      <c r="I28" s="63">
        <f>IF(C28&lt;$D$20, 400+C28-$D$20, C28-$D$20)</f>
        <v>279.12569999999999</v>
      </c>
      <c r="J28" s="159">
        <f>$F$20+G28*SIN(I28/200*PI())</f>
        <v>763910.33557136822</v>
      </c>
      <c r="K28" s="159">
        <f>$H$20+G28*COS(I28/200*PI())</f>
        <v>1053154.5727556066</v>
      </c>
      <c r="L28" s="108">
        <f>$E$20+H28</f>
        <v>364.805062338867</v>
      </c>
    </row>
    <row r="29" spans="1:12" ht="15.75" thickBot="1">
      <c r="A29" s="103">
        <v>263</v>
      </c>
      <c r="B29" s="84">
        <v>102.16679999999999</v>
      </c>
      <c r="C29" s="84">
        <v>378.86419999999998</v>
      </c>
      <c r="D29" s="24">
        <v>1.3</v>
      </c>
      <c r="E29" s="140">
        <v>11.46</v>
      </c>
      <c r="F29" s="153"/>
      <c r="G29" s="102">
        <f t="shared" si="8"/>
        <v>11.453362720541284</v>
      </c>
      <c r="H29" s="24">
        <f>E29*COS(B29/200*PI())+$C$20-D29</f>
        <v>-0.21997742462248082</v>
      </c>
      <c r="I29" s="63">
        <f>IF(C29&lt;$D$20, 400+C29-$D$20, C29-$D$20)</f>
        <v>292.5027</v>
      </c>
      <c r="J29" s="159">
        <f>$F$20+G29*SIN(I29/200*PI())</f>
        <v>763909.06596967205</v>
      </c>
      <c r="K29" s="159">
        <f>$H$20+G29*COS(I29/200*PI())</f>
        <v>1053156.6642839422</v>
      </c>
      <c r="L29" s="108">
        <f>$E$20+H29</f>
        <v>364.03002257537753</v>
      </c>
    </row>
    <row r="30" spans="1:12" ht="15.75" thickBot="1">
      <c r="A30" s="103">
        <v>264</v>
      </c>
      <c r="B30" s="84">
        <v>99.044600000000003</v>
      </c>
      <c r="C30" s="84">
        <v>386.3322</v>
      </c>
      <c r="D30" s="24">
        <v>1.3</v>
      </c>
      <c r="E30" s="140">
        <v>12</v>
      </c>
      <c r="F30" s="153"/>
      <c r="G30" s="102">
        <f t="shared" si="8"/>
        <v>11.998648695175596</v>
      </c>
      <c r="H30" s="24">
        <f>E30*COS(B30/200*PI())+$C$20-D30</f>
        <v>0.35008189737164752</v>
      </c>
      <c r="I30" s="63">
        <f>IF(C30&lt;$D$20, 400+C30-$D$20, C30-$D$20)</f>
        <v>299.97070000000002</v>
      </c>
      <c r="J30" s="159">
        <f>$F$20+G30*SIN(I30/200*PI())</f>
        <v>763908.44135257555</v>
      </c>
      <c r="K30" s="159">
        <f>$H$20+G30*COS(I30/200*PI())</f>
        <v>1053158.0044777023</v>
      </c>
      <c r="L30" s="108">
        <f>$E$20+H30</f>
        <v>364.60008189737164</v>
      </c>
    </row>
    <row r="31" spans="1:12" ht="15.75" thickBot="1">
      <c r="A31" s="103">
        <v>265</v>
      </c>
      <c r="B31" s="84">
        <v>100.3314</v>
      </c>
      <c r="C31" s="84">
        <v>395.4042</v>
      </c>
      <c r="D31" s="24">
        <v>1.3</v>
      </c>
      <c r="E31" s="140">
        <v>14.73</v>
      </c>
      <c r="F31" s="153"/>
      <c r="G31" s="102">
        <f t="shared" si="8"/>
        <v>14.729800420223162</v>
      </c>
      <c r="H31" s="24">
        <f>E31*COS(B31/200*PI())+$C$20-D31</f>
        <v>9.3321578044720965E-2</v>
      </c>
      <c r="I31" s="63">
        <f>IF(C31&lt;$D$20, 400+C31-$D$20, C31-$D$20)</f>
        <v>309.04270000000002</v>
      </c>
      <c r="J31" s="159">
        <f>$F$20+G31*SIN(I31/200*PI())</f>
        <v>763905.85854445526</v>
      </c>
      <c r="K31" s="159">
        <f>$H$20+G31*COS(I31/200*PI())</f>
        <v>1053160.0952277139</v>
      </c>
      <c r="L31" s="108">
        <f>$E$20+H31</f>
        <v>364.34332157804471</v>
      </c>
    </row>
    <row r="32" spans="1:12" ht="15.75" thickBot="1">
      <c r="A32" s="103">
        <v>266</v>
      </c>
      <c r="B32" s="84">
        <v>103.1116</v>
      </c>
      <c r="C32" s="84">
        <v>399.80099999999999</v>
      </c>
      <c r="D32" s="24">
        <v>1.7</v>
      </c>
      <c r="E32" s="140">
        <v>17.600000000000001</v>
      </c>
      <c r="F32" s="153"/>
      <c r="G32" s="102">
        <f t="shared" si="8"/>
        <v>17.57898141423918</v>
      </c>
      <c r="H32" s="24">
        <f>E32*COS(B32/200*PI())+$C$20-D32</f>
        <v>-1.089890945314266</v>
      </c>
      <c r="I32" s="63">
        <f>IF(C32&lt;$D$20, 400+C32-$D$20, C32-$D$20)</f>
        <v>313.43950000000001</v>
      </c>
      <c r="J32" s="159">
        <f>$F$20+G32*SIN(I32/200*PI())</f>
        <v>763903.2512805115</v>
      </c>
      <c r="K32" s="159">
        <f>$H$20+G32*COS(I32/200*PI())</f>
        <v>1053161.6935458337</v>
      </c>
      <c r="L32" s="108">
        <f>$E$20+H32</f>
        <v>363.16010905468573</v>
      </c>
    </row>
    <row r="33" spans="1:12" ht="15.75" thickBot="1">
      <c r="A33" s="103">
        <v>267</v>
      </c>
      <c r="B33" s="84">
        <v>104.66679999999999</v>
      </c>
      <c r="C33" s="84">
        <v>9.7225999999999999</v>
      </c>
      <c r="D33" s="24">
        <v>1.3</v>
      </c>
      <c r="E33" s="140">
        <v>19.03</v>
      </c>
      <c r="F33" s="153"/>
      <c r="G33" s="102">
        <f t="shared" si="8"/>
        <v>18.978891582533414</v>
      </c>
      <c r="H33" s="24">
        <f>E33*COS(B33/200*PI())+$C$20-D33</f>
        <v>-1.223762640639465</v>
      </c>
      <c r="I33" s="63">
        <f>IF(C33&lt;$D$20, 400+C33-$D$20, C33-$D$20)</f>
        <v>323.36110000000002</v>
      </c>
      <c r="J33" s="159">
        <f>$F$20+G33*SIN(I33/200*PI())</f>
        <v>763902.72464648215</v>
      </c>
      <c r="K33" s="159">
        <f>$H$20+G33*COS(I33/200*PI())</f>
        <v>1053164.8191537978</v>
      </c>
      <c r="L33" s="108">
        <f>$E$20+H33</f>
        <v>363.02623735936055</v>
      </c>
    </row>
    <row r="34" spans="1:12" ht="15.75" thickBot="1">
      <c r="A34" s="103">
        <v>268</v>
      </c>
      <c r="B34" s="84">
        <v>102.2056</v>
      </c>
      <c r="C34" s="84">
        <v>28.5398</v>
      </c>
      <c r="D34" s="24">
        <v>1.3</v>
      </c>
      <c r="E34" s="140">
        <v>20.21</v>
      </c>
      <c r="F34" s="153"/>
      <c r="G34" s="102">
        <f t="shared" si="8"/>
        <v>20.197872085208612</v>
      </c>
      <c r="H34" s="24">
        <f>E34*COS(B34/200*PI())+$C$20-D34</f>
        <v>-0.53004516250789857</v>
      </c>
      <c r="I34" s="63">
        <f>IF(C34&lt;$D$20, 400+C34-$D$20, C34-$D$20)</f>
        <v>342.17830000000004</v>
      </c>
      <c r="J34" s="159">
        <f>$F$20+G34*SIN(I34/200*PI())</f>
        <v>763904.51528408704</v>
      </c>
      <c r="K34" s="159">
        <f>$H$20+G34*COS(I34/200*PI())</f>
        <v>1053170.4340677664</v>
      </c>
      <c r="L34" s="108">
        <f>$E$20+H34</f>
        <v>363.71995483749208</v>
      </c>
    </row>
    <row r="35" spans="1:12" ht="15.75" thickBot="1">
      <c r="A35" s="103">
        <v>269</v>
      </c>
      <c r="B35" s="84">
        <v>95.741600000000005</v>
      </c>
      <c r="C35" s="84">
        <v>355.8766</v>
      </c>
      <c r="D35" s="24">
        <v>1.3</v>
      </c>
      <c r="E35" s="140">
        <v>23.92</v>
      </c>
      <c r="F35" s="153"/>
      <c r="G35" s="102">
        <f t="shared" si="8"/>
        <v>23.866506390769459</v>
      </c>
      <c r="H35" s="24">
        <f>E35*COS(B35/200*PI())+$C$20-D35</f>
        <v>1.7688347942675857</v>
      </c>
      <c r="I35" s="63">
        <f>IF(C35&lt;$D$20, 400+C35-$D$20, C35-$D$20)</f>
        <v>269.51510000000002</v>
      </c>
      <c r="J35" s="159">
        <f>$F$20+G35*SIN(I35/200*PI())</f>
        <v>763899.25793235924</v>
      </c>
      <c r="K35" s="159">
        <f>$H$20+G35*COS(I35/200*PI())</f>
        <v>1053147.0131760146</v>
      </c>
      <c r="L35" s="108">
        <f>$E$20+H35</f>
        <v>366.0188347942676</v>
      </c>
    </row>
    <row r="36" spans="1:12" ht="15.75" thickBot="1">
      <c r="A36" s="103">
        <v>270</v>
      </c>
      <c r="B36" s="84">
        <v>97.650999999999996</v>
      </c>
      <c r="C36" s="84">
        <v>363.34980000000002</v>
      </c>
      <c r="D36" s="24">
        <v>1.3</v>
      </c>
      <c r="E36" s="140">
        <v>24.24</v>
      </c>
      <c r="F36" s="153"/>
      <c r="G36" s="102">
        <f t="shared" si="8"/>
        <v>24.223500942582593</v>
      </c>
      <c r="H36" s="24">
        <f>E36*COS(B36/200*PI())+$C$20-D36</f>
        <v>1.0642047219178099</v>
      </c>
      <c r="I36" s="63">
        <f>IF(C36&lt;$D$20, 400+C36-$D$20, C36-$D$20)</f>
        <v>276.98830000000004</v>
      </c>
      <c r="J36" s="159">
        <f>$F$20+G36*SIN(I36/200*PI())</f>
        <v>763897.78184464481</v>
      </c>
      <c r="K36" s="159">
        <f>$H$20+G36*COS(I36/200*PI())</f>
        <v>1053149.4434374564</v>
      </c>
      <c r="L36" s="108">
        <f>$E$20+H36</f>
        <v>365.3142047219178</v>
      </c>
    </row>
    <row r="37" spans="1:12" ht="15.75" thickBot="1">
      <c r="A37" s="103">
        <v>271</v>
      </c>
      <c r="B37" s="84">
        <v>96.888999999999996</v>
      </c>
      <c r="C37" s="84">
        <v>368.24360000000001</v>
      </c>
      <c r="D37" s="24">
        <v>1.3</v>
      </c>
      <c r="E37" s="140">
        <v>24.5</v>
      </c>
      <c r="F37" s="153"/>
      <c r="G37" s="102">
        <f t="shared" si="8"/>
        <v>24.4707524536717</v>
      </c>
      <c r="H37" s="24">
        <f>E37*COS(B37/200*PI())+$C$20-D37</f>
        <v>1.3667766504742749</v>
      </c>
      <c r="I37" s="63">
        <f>IF(C37&lt;$D$20, 400+C37-$D$20, C37-$D$20)</f>
        <v>281.88210000000004</v>
      </c>
      <c r="J37" s="159">
        <f>$F$20+G37*SIN(I37/200*PI())</f>
        <v>763896.95357484417</v>
      </c>
      <c r="K37" s="159">
        <f>$H$20+G37*COS(I37/200*PI())</f>
        <v>1053151.1393698216</v>
      </c>
      <c r="L37" s="108">
        <f>$E$20+H37</f>
        <v>365.61677665047426</v>
      </c>
    </row>
    <row r="38" spans="1:12" ht="15.75" thickBot="1">
      <c r="A38" s="103">
        <v>272</v>
      </c>
      <c r="B38" s="84">
        <v>100.5506</v>
      </c>
      <c r="C38" s="84">
        <v>376.53480000000002</v>
      </c>
      <c r="D38" s="24">
        <v>1.3</v>
      </c>
      <c r="E38" s="140">
        <v>25.19</v>
      </c>
      <c r="F38" s="153"/>
      <c r="G38" s="102">
        <f t="shared" si="8"/>
        <v>25.189057876942499</v>
      </c>
      <c r="H38" s="24">
        <f>E38*COS(B38/200*PI())+$C$20-D38</f>
        <v>-4.7860671166455981E-2</v>
      </c>
      <c r="I38" s="63">
        <f>IF(C38&lt;$D$20, 400+C38-$D$20, C38-$D$20)</f>
        <v>290.17330000000004</v>
      </c>
      <c r="J38" s="159">
        <f>$F$20+G38*SIN(I38/200*PI())</f>
        <v>763895.55042680015</v>
      </c>
      <c r="K38" s="159">
        <f>$H$20+G38*COS(I38/200*PI())</f>
        <v>1053154.1373029216</v>
      </c>
      <c r="L38" s="108">
        <f>$E$20+H38</f>
        <v>364.20213932883354</v>
      </c>
    </row>
    <row r="39" spans="1:12" ht="15.75" thickBot="1">
      <c r="A39" s="103">
        <v>273</v>
      </c>
      <c r="B39" s="84">
        <v>101.2384</v>
      </c>
      <c r="C39" s="84">
        <v>387.63299999999998</v>
      </c>
      <c r="D39" s="24">
        <v>1.45</v>
      </c>
      <c r="E39" s="140">
        <v>23.35</v>
      </c>
      <c r="F39" s="153"/>
      <c r="G39" s="102">
        <f t="shared" si="8"/>
        <v>23.345582212369692</v>
      </c>
      <c r="H39" s="24">
        <f>E39*COS(B39/200*PI())+$C$20-D39</f>
        <v>-0.43419287256393013</v>
      </c>
      <c r="I39" s="63">
        <f>IF(C39&lt;$D$20, 400+C39-$D$20, C39-$D$20)</f>
        <v>301.2715</v>
      </c>
      <c r="J39" s="159">
        <f>$F$20+G39*SIN(I39/200*PI())</f>
        <v>763897.09907399968</v>
      </c>
      <c r="K39" s="159">
        <f>$H$20+G39*COS(I39/200*PI())</f>
        <v>1053158.4762427337</v>
      </c>
      <c r="L39" s="108">
        <f>$E$20+H39</f>
        <v>363.81580712743607</v>
      </c>
    </row>
    <row r="40" spans="1:12">
      <c r="A40" s="103">
        <v>274</v>
      </c>
      <c r="B40" s="84">
        <v>98.850999999999999</v>
      </c>
      <c r="C40" s="84">
        <v>395.11680000000001</v>
      </c>
      <c r="D40" s="24">
        <v>1.3</v>
      </c>
      <c r="E40" s="140">
        <v>24.5</v>
      </c>
      <c r="F40" s="153"/>
      <c r="G40" s="102">
        <f t="shared" si="8"/>
        <v>24.496009713205297</v>
      </c>
      <c r="H40" s="24">
        <f>E40*COS(B40/200*PI())+$C$20-D40</f>
        <v>0.61216301355010572</v>
      </c>
      <c r="I40" s="63">
        <f>IF(C40&lt;$D$20, 400+C40-$D$20, C40-$D$20)</f>
        <v>308.75530000000003</v>
      </c>
      <c r="J40" s="159">
        <f>$F$20+G40*SIN(I40/200*PI())</f>
        <v>763896.17528331466</v>
      </c>
      <c r="K40" s="159">
        <f>$H$20+G40*COS(I40/200*PI())</f>
        <v>1053161.3682757556</v>
      </c>
      <c r="L40" s="108">
        <f>$E$20+H40</f>
        <v>364.86216301355012</v>
      </c>
    </row>
  </sheetData>
  <mergeCells count="43">
    <mergeCell ref="E36:F36"/>
    <mergeCell ref="E37:F37"/>
    <mergeCell ref="E38:F38"/>
    <mergeCell ref="E39:F39"/>
    <mergeCell ref="E40:F40"/>
    <mergeCell ref="H18:I18"/>
    <mergeCell ref="H19:I19"/>
    <mergeCell ref="H20:I20"/>
    <mergeCell ref="E33:F33"/>
    <mergeCell ref="E34:F34"/>
    <mergeCell ref="E35:F35"/>
    <mergeCell ref="F18:G18"/>
    <mergeCell ref="F19:G19"/>
    <mergeCell ref="F20:G20"/>
    <mergeCell ref="E31:F31"/>
    <mergeCell ref="E32:F32"/>
    <mergeCell ref="E25:F25"/>
    <mergeCell ref="E26:F26"/>
    <mergeCell ref="E27:F27"/>
    <mergeCell ref="E28:F28"/>
    <mergeCell ref="E29:F29"/>
    <mergeCell ref="E30:F30"/>
    <mergeCell ref="E22:F22"/>
    <mergeCell ref="E23:F23"/>
    <mergeCell ref="E24:F24"/>
    <mergeCell ref="E11:F11"/>
    <mergeCell ref="E12:F12"/>
    <mergeCell ref="E13:F13"/>
    <mergeCell ref="E14:F14"/>
    <mergeCell ref="E15:F15"/>
    <mergeCell ref="E16:F16"/>
    <mergeCell ref="E6:F6"/>
    <mergeCell ref="E7:F7"/>
    <mergeCell ref="E8:F8"/>
    <mergeCell ref="E9:F9"/>
    <mergeCell ref="E10:F10"/>
    <mergeCell ref="K1:L1"/>
    <mergeCell ref="F2:G2"/>
    <mergeCell ref="H2:I2"/>
    <mergeCell ref="F3:G3"/>
    <mergeCell ref="H3:I3"/>
    <mergeCell ref="F4:G4"/>
    <mergeCell ref="H4:I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9.5.2020</vt:lpstr>
      <vt:lpstr>24.5.2020</vt:lpstr>
      <vt:lpstr>21.6.2020</vt:lpstr>
      <vt:lpstr>12.9.2020</vt:lpstr>
      <vt:lpstr>3.10.2020</vt:lpstr>
      <vt:lpstr>17.10.2020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Kerhat</dc:creator>
  <cp:lastModifiedBy>Jakub Kerhat</cp:lastModifiedBy>
  <cp:lastPrinted>2020-05-13T20:51:30Z</cp:lastPrinted>
  <dcterms:created xsi:type="dcterms:W3CDTF">2020-04-20T16:51:32Z</dcterms:created>
  <dcterms:modified xsi:type="dcterms:W3CDTF">2020-10-19T18:33:52Z</dcterms:modified>
</cp:coreProperties>
</file>